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showInkAnnotation="0" autoCompressPictures="0"/>
  <bookViews>
    <workbookView xWindow="-180" yWindow="120" windowWidth="25360" windowHeight="14140" tabRatio="500"/>
  </bookViews>
  <sheets>
    <sheet name="Mid Year Budget" sheetId="1" r:id="rId1"/>
  </sheets>
  <definedNames>
    <definedName name="_xlnm.Print_Titles" localSheetId="0">'Mid Year Budget'!$1:$5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5" i="1" l="1"/>
  <c r="G10" i="1"/>
  <c r="G11" i="1"/>
  <c r="G12" i="1"/>
  <c r="G52" i="1"/>
  <c r="F139" i="1"/>
  <c r="G59" i="1"/>
  <c r="G80" i="1"/>
  <c r="G139" i="1"/>
  <c r="H59" i="1"/>
  <c r="H80" i="1"/>
  <c r="H139" i="1"/>
  <c r="G22" i="1"/>
  <c r="G39" i="1"/>
  <c r="G141" i="1"/>
  <c r="F141" i="1"/>
  <c r="H39" i="1"/>
  <c r="H141" i="1"/>
  <c r="G117" i="1"/>
  <c r="E117" i="1"/>
  <c r="F117" i="1"/>
  <c r="E106" i="1"/>
  <c r="F106" i="1"/>
  <c r="G106" i="1"/>
  <c r="E139" i="1"/>
  <c r="E141" i="1"/>
  <c r="H117" i="1"/>
  <c r="H113" i="1"/>
  <c r="E136" i="1"/>
  <c r="F131" i="1"/>
  <c r="E131" i="1"/>
  <c r="E19" i="1"/>
  <c r="E100" i="1"/>
  <c r="E27" i="1"/>
  <c r="H138" i="1"/>
  <c r="F136" i="1"/>
  <c r="H135" i="1"/>
  <c r="H136" i="1"/>
  <c r="H134" i="1"/>
  <c r="H126" i="1"/>
  <c r="H127" i="1"/>
  <c r="H128" i="1"/>
  <c r="H129" i="1"/>
  <c r="H130" i="1"/>
  <c r="H131" i="1"/>
  <c r="H125" i="1"/>
  <c r="E122" i="1"/>
  <c r="F122" i="1"/>
  <c r="H121" i="1"/>
  <c r="H122" i="1"/>
  <c r="H120" i="1"/>
  <c r="H110" i="1"/>
  <c r="H111" i="1"/>
  <c r="H112" i="1"/>
  <c r="H114" i="1"/>
  <c r="H115" i="1"/>
  <c r="H116" i="1"/>
  <c r="H109" i="1"/>
  <c r="H99" i="1"/>
  <c r="H100" i="1"/>
  <c r="H101" i="1"/>
  <c r="H102" i="1"/>
  <c r="H103" i="1"/>
  <c r="H104" i="1"/>
  <c r="H105" i="1"/>
  <c r="H106" i="1"/>
  <c r="H98" i="1"/>
  <c r="H92" i="1"/>
  <c r="H93" i="1"/>
  <c r="H94" i="1"/>
  <c r="H95" i="1"/>
  <c r="H91" i="1"/>
  <c r="E95" i="1"/>
  <c r="F95" i="1"/>
  <c r="H88" i="1"/>
  <c r="E88" i="1"/>
  <c r="F88" i="1"/>
  <c r="G88" i="1"/>
  <c r="E80" i="1"/>
  <c r="F80" i="1"/>
  <c r="E71" i="1"/>
  <c r="F71" i="1"/>
  <c r="H84" i="1"/>
  <c r="H85" i="1"/>
  <c r="H86" i="1"/>
  <c r="H87" i="1"/>
  <c r="H83" i="1"/>
  <c r="G79" i="1"/>
  <c r="H75" i="1"/>
  <c r="H76" i="1"/>
  <c r="H77" i="1"/>
  <c r="H78" i="1"/>
  <c r="H79" i="1"/>
  <c r="H74" i="1"/>
  <c r="H63" i="1"/>
  <c r="H64" i="1"/>
  <c r="H65" i="1"/>
  <c r="H66" i="1"/>
  <c r="H67" i="1"/>
  <c r="H68" i="1"/>
  <c r="H69" i="1"/>
  <c r="H70" i="1"/>
  <c r="H71" i="1"/>
  <c r="H62" i="1"/>
  <c r="H49" i="1"/>
  <c r="H50" i="1"/>
  <c r="H51" i="1"/>
  <c r="H52" i="1"/>
  <c r="H53" i="1"/>
  <c r="H54" i="1"/>
  <c r="H55" i="1"/>
  <c r="H56" i="1"/>
  <c r="H57" i="1"/>
  <c r="H58" i="1"/>
  <c r="H48" i="1"/>
  <c r="H44" i="1"/>
  <c r="H45" i="1"/>
  <c r="H43" i="1"/>
  <c r="G71" i="1"/>
  <c r="E59" i="1"/>
  <c r="F59" i="1"/>
  <c r="E45" i="1"/>
  <c r="F45" i="1"/>
  <c r="G45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4" i="1"/>
  <c r="H26" i="1"/>
  <c r="H27" i="1"/>
  <c r="H28" i="1"/>
  <c r="H29" i="1"/>
  <c r="H32" i="1"/>
  <c r="H33" i="1"/>
  <c r="H34" i="1"/>
  <c r="H35" i="1"/>
  <c r="H37" i="1"/>
  <c r="H38" i="1"/>
  <c r="H8" i="1"/>
  <c r="E29" i="1"/>
  <c r="E22" i="1"/>
  <c r="E39" i="1"/>
  <c r="F39" i="1"/>
  <c r="E35" i="1"/>
  <c r="F35" i="1"/>
  <c r="F29" i="1"/>
  <c r="F22" i="1"/>
  <c r="G8" i="1"/>
  <c r="G9" i="1"/>
  <c r="G13" i="1"/>
  <c r="G14" i="1"/>
  <c r="G16" i="1"/>
  <c r="G17" i="1"/>
  <c r="G18" i="1"/>
  <c r="G20" i="1"/>
  <c r="G21" i="1"/>
  <c r="G24" i="1"/>
  <c r="G26" i="1"/>
  <c r="G28" i="1"/>
  <c r="G29" i="1"/>
  <c r="G33" i="1"/>
  <c r="G35" i="1"/>
  <c r="E37" i="1"/>
  <c r="G37" i="1"/>
  <c r="E38" i="1"/>
  <c r="G38" i="1"/>
  <c r="G138" i="1"/>
  <c r="G134" i="1"/>
  <c r="G135" i="1"/>
  <c r="G136" i="1"/>
  <c r="G125" i="1"/>
  <c r="G126" i="1"/>
  <c r="G127" i="1"/>
  <c r="G128" i="1"/>
  <c r="G129" i="1"/>
  <c r="G130" i="1"/>
  <c r="G131" i="1"/>
  <c r="G120" i="1"/>
  <c r="G122" i="1"/>
  <c r="G109" i="1"/>
  <c r="G110" i="1"/>
  <c r="G111" i="1"/>
  <c r="G112" i="1"/>
  <c r="G114" i="1"/>
  <c r="G115" i="1"/>
  <c r="G98" i="1"/>
  <c r="G99" i="1"/>
  <c r="G100" i="1"/>
  <c r="G101" i="1"/>
  <c r="G102" i="1"/>
  <c r="G103" i="1"/>
  <c r="G104" i="1"/>
  <c r="G105" i="1"/>
  <c r="G91" i="1"/>
  <c r="G92" i="1"/>
  <c r="G93" i="1"/>
  <c r="G94" i="1"/>
  <c r="G95" i="1"/>
  <c r="G83" i="1"/>
  <c r="G84" i="1"/>
  <c r="G85" i="1"/>
  <c r="G86" i="1"/>
  <c r="G87" i="1"/>
  <c r="G74" i="1"/>
  <c r="G76" i="1"/>
  <c r="G77" i="1"/>
  <c r="G78" i="1"/>
  <c r="G63" i="1"/>
  <c r="G64" i="1"/>
  <c r="G65" i="1"/>
  <c r="G66" i="1"/>
  <c r="G68" i="1"/>
  <c r="G69" i="1"/>
  <c r="G70" i="1"/>
  <c r="G48" i="1"/>
  <c r="G49" i="1"/>
  <c r="G50" i="1"/>
  <c r="G51" i="1"/>
  <c r="G53" i="1"/>
  <c r="G54" i="1"/>
  <c r="G55" i="1"/>
  <c r="G56" i="1"/>
  <c r="G57" i="1"/>
  <c r="G58" i="1"/>
  <c r="G43" i="1"/>
  <c r="G44" i="1"/>
</calcChain>
</file>

<file path=xl/sharedStrings.xml><?xml version="1.0" encoding="utf-8"?>
<sst xmlns="http://schemas.openxmlformats.org/spreadsheetml/2006/main" count="174" uniqueCount="158">
  <si>
    <t>Oliver Wendell Holmes Elementary School PTA Unit</t>
  </si>
  <si>
    <t>Original</t>
  </si>
  <si>
    <t>Mid-Year</t>
  </si>
  <si>
    <t>Jul - Dec '14</t>
  </si>
  <si>
    <t>Budget</t>
  </si>
  <si>
    <t>Income</t>
  </si>
  <si>
    <t>400000 — Fundraiser Receipts</t>
  </si>
  <si>
    <t>400100 — Book Fair - Fall</t>
  </si>
  <si>
    <t>400105 — Book Fair - Spring</t>
  </si>
  <si>
    <t>400200 — Grants</t>
  </si>
  <si>
    <t>400300 — HERO Run</t>
  </si>
  <si>
    <t>400425 — Fall Fundraiser</t>
  </si>
  <si>
    <t>400450 — Escrip</t>
  </si>
  <si>
    <t>400525 — Target</t>
  </si>
  <si>
    <t>400600 — Spirit Wear</t>
  </si>
  <si>
    <t>400675 — Corporate Matching Gifts</t>
  </si>
  <si>
    <t>400700 — Box Tops</t>
  </si>
  <si>
    <t>400710 — Dining for Dollars</t>
  </si>
  <si>
    <t>400720 — Recycling Receipts</t>
  </si>
  <si>
    <t>400750 — Daily Harvest</t>
  </si>
  <si>
    <t>Total 400000 — Fundraiser Receipts</t>
  </si>
  <si>
    <t>410000 — Interest earned</t>
  </si>
  <si>
    <t>420000 — Service Program Receipts</t>
  </si>
  <si>
    <t>420100 — Halloween Carnival</t>
  </si>
  <si>
    <t>420150 — Movie Nights</t>
  </si>
  <si>
    <t>420300 — Winter Program</t>
  </si>
  <si>
    <t>Total 420000 — Service Program Receipts</t>
  </si>
  <si>
    <t>421000 — Programs</t>
  </si>
  <si>
    <t>421500 — Appreciation-Founders Day</t>
  </si>
  <si>
    <t>421550 — Communication-Yearbook Sales</t>
  </si>
  <si>
    <t>421675 — Mileage Club</t>
  </si>
  <si>
    <t>Total 421000 — Programs</t>
  </si>
  <si>
    <t>430000 — Income Not Belonging to Unit</t>
  </si>
  <si>
    <t>440000 — Membership</t>
  </si>
  <si>
    <t>Total Income</t>
  </si>
  <si>
    <t>Expense</t>
  </si>
  <si>
    <t>622000 — Before and After School Program</t>
  </si>
  <si>
    <t>622100 — Mileage Club</t>
  </si>
  <si>
    <t>622150 — School Wide Assemblies</t>
  </si>
  <si>
    <t>Total 622000 — Before and After School Program</t>
  </si>
  <si>
    <t>610000 — Administrative Costs</t>
  </si>
  <si>
    <t>610100 — Carry Over Funds</t>
  </si>
  <si>
    <t>610150 — Babysitting</t>
  </si>
  <si>
    <t>610200 — Insurance</t>
  </si>
  <si>
    <t>610300 — Membership</t>
  </si>
  <si>
    <t>610350 — Office Supplies</t>
  </si>
  <si>
    <t>610400 — Officer Training</t>
  </si>
  <si>
    <t>610450 — Charitable Trust</t>
  </si>
  <si>
    <t>610500 — Accountant</t>
  </si>
  <si>
    <t>610550 — Council Assessment</t>
  </si>
  <si>
    <t>610575 — Workers Compensation</t>
  </si>
  <si>
    <t>610600 — Bank Fees</t>
  </si>
  <si>
    <t>Total 610000 — Administrative Costs</t>
  </si>
  <si>
    <t>621100 — Appreciation Programs</t>
  </si>
  <si>
    <t>621050 — Founders Day</t>
  </si>
  <si>
    <t>621150 — Hospitality</t>
  </si>
  <si>
    <t>621175 — Welcome Back Social</t>
  </si>
  <si>
    <t>621200 — Icecream Sales/Caught ya's</t>
  </si>
  <si>
    <t>621250 — Recognition Assemblies</t>
  </si>
  <si>
    <t>621300 — Secretary Appreciation</t>
  </si>
  <si>
    <t>621350 — Teacher Appreciation</t>
  </si>
  <si>
    <t>621400 — Teacher Welcome Back</t>
  </si>
  <si>
    <t>621425 — Student Council Appreciation</t>
  </si>
  <si>
    <t>Total 621100 — Appreciation Programs</t>
  </si>
  <si>
    <t>623000 — Campus Programs</t>
  </si>
  <si>
    <t>623100 — Emergency Preparedness</t>
  </si>
  <si>
    <t>623150 — Garden Areas</t>
  </si>
  <si>
    <t>623200 — Heath and Safety</t>
  </si>
  <si>
    <t>623225 — PE Equipment</t>
  </si>
  <si>
    <t>623245 — Historian Supplies</t>
  </si>
  <si>
    <t>623000 — Campus Programs - Other</t>
  </si>
  <si>
    <t>Total 623000 — Campus Programs</t>
  </si>
  <si>
    <t>624000 — Classroom Enrichment</t>
  </si>
  <si>
    <t>624100 — Classroom Funds</t>
  </si>
  <si>
    <t>624150 — Field Trips</t>
  </si>
  <si>
    <t>624200 — Folders and Planners</t>
  </si>
  <si>
    <t>624300 — Spelling Bee</t>
  </si>
  <si>
    <t>624350 — Instructional Support</t>
  </si>
  <si>
    <t>Total 624000 — Classroom Enrichment</t>
  </si>
  <si>
    <t>625000 — Communications</t>
  </si>
  <si>
    <t>625100 — Constant Contact/eBlast</t>
  </si>
  <si>
    <t>625150 — Hawkeye</t>
  </si>
  <si>
    <t>625250 — Website</t>
  </si>
  <si>
    <t>625300 — Yearbook</t>
  </si>
  <si>
    <t>Total 625000 — Communications</t>
  </si>
  <si>
    <t>626000 — Community Events</t>
  </si>
  <si>
    <t>626050 — Family Science Nights</t>
  </si>
  <si>
    <t>626100 — Halloween Carnival</t>
  </si>
  <si>
    <t>626150 — Movie Nights</t>
  </si>
  <si>
    <t>626200 — Spring Fling</t>
  </si>
  <si>
    <t>626225 — Cake Show</t>
  </si>
  <si>
    <t>626250 — Variety Show</t>
  </si>
  <si>
    <t>626300 — Winter Program</t>
  </si>
  <si>
    <t>626400 — Art Show</t>
  </si>
  <si>
    <t>Total 626000 — Community Events</t>
  </si>
  <si>
    <t>627000 — Fundraising</t>
  </si>
  <si>
    <t>627100 — Book Fair - Fall</t>
  </si>
  <si>
    <t>627105 — Book Fair - Spring</t>
  </si>
  <si>
    <t>627300 — HERO Run</t>
  </si>
  <si>
    <t>627425 — Fundraiser Costs</t>
  </si>
  <si>
    <t>627600 — Spirit Wear</t>
  </si>
  <si>
    <t>627700 — Box Tops</t>
  </si>
  <si>
    <t>627900 — Dining for Dollars</t>
  </si>
  <si>
    <t>Total 627000 — Fundraising</t>
  </si>
  <si>
    <t>628000 — Gifts to School</t>
  </si>
  <si>
    <t>628200 — Classroom Support</t>
  </si>
  <si>
    <t>628250 — Water Cooler</t>
  </si>
  <si>
    <t>Total 628000 — Gifts to School</t>
  </si>
  <si>
    <t>629000 — Media and Technology</t>
  </si>
  <si>
    <t>629100 — A/V System</t>
  </si>
  <si>
    <t>629150 — Consumable Supplies</t>
  </si>
  <si>
    <t>629200 — Miscellaneous Equipment</t>
  </si>
  <si>
    <t>629250 — Operating Systems/Software</t>
  </si>
  <si>
    <t>629300 — Server &amp; NW Server &amp; NW Spprt</t>
  </si>
  <si>
    <t>629400 — Computer Lab</t>
  </si>
  <si>
    <t>Total 629000 — Media and Technology</t>
  </si>
  <si>
    <t>630000 — VAPA Programs</t>
  </si>
  <si>
    <t>630100 — Arts Attack</t>
  </si>
  <si>
    <t>630150 — Choral/Music Programs</t>
  </si>
  <si>
    <t>Total 630000 — VAPA Programs</t>
  </si>
  <si>
    <t>631000 — Disbursements Not Belong to Uni</t>
  </si>
  <si>
    <t>Total Expense</t>
  </si>
  <si>
    <t>Net Income</t>
  </si>
  <si>
    <t>Mid-Year Budget</t>
  </si>
  <si>
    <t>Actual</t>
  </si>
  <si>
    <t>Proposed</t>
  </si>
  <si>
    <t>Change</t>
  </si>
  <si>
    <t>in Budget</t>
  </si>
  <si>
    <t>400550-- Silent Auction</t>
  </si>
  <si>
    <t>Revised Additional Expected</t>
  </si>
  <si>
    <t xml:space="preserve">Due to actual amount </t>
  </si>
  <si>
    <t>Due to actual amount - 5th grade received the revenues from the concessions</t>
  </si>
  <si>
    <t>Event not planned to occur</t>
  </si>
  <si>
    <t>Overall change in budgeted revenues</t>
  </si>
  <si>
    <t>Founder's day is not planned to occur as originally budgeted (dance) instead will need a small amount to recognize volunteers in combination with another planned event</t>
  </si>
  <si>
    <t>Increased to include school nurse (4 staff at 25 each)</t>
  </si>
  <si>
    <t>5 th grade funds up to $1,400(amount that was motioned and released)</t>
  </si>
  <si>
    <t>Due to actual amount (actual was low due to the 5th grade purchasing the concessions, the expense only relates to the Audio Visual charge)</t>
  </si>
  <si>
    <t>Additonal amount needed for supplies</t>
  </si>
  <si>
    <t>No need for water cooler with new Teacher lounge rennovation</t>
  </si>
  <si>
    <t>627550 - Silent Auction</t>
  </si>
  <si>
    <t xml:space="preserve">Due to purchase of Quickbooks for Mac and ordering of 500 checks for several years of check writing, some additional office supplies will be needed to complete the year </t>
  </si>
  <si>
    <t>Odd proposed budget amount is a result of this account being used to balance the budget</t>
  </si>
  <si>
    <t>Due to expected income from the remaining movie nights</t>
  </si>
  <si>
    <t>The negative net income of $30,764.66 is due to the cash rollover in the bank at the beginning of the current year</t>
  </si>
  <si>
    <t>Explaination for Change in Budget</t>
  </si>
  <si>
    <t>Overall change in budgeted expenses</t>
  </si>
  <si>
    <t>Due to actual amount + additonal garden grant $350</t>
  </si>
  <si>
    <t>Need to replace the Sound System in the Auditorium including Stage Mics.  Will get best I can with $2500.</t>
  </si>
  <si>
    <t>Assume Consumables will continue at same rate through rest of year.  Right now at 50.4% of budget.</t>
  </si>
  <si>
    <t>Need to replace at least 3 printers now.  Assume additional equipment will be needed.  Right now at 71.7% of budget .</t>
  </si>
  <si>
    <t>Brainpop and Identakid renewal in March.</t>
  </si>
  <si>
    <t>Recommend leaving $922 in budget in case of Server failure.</t>
  </si>
  <si>
    <t>Need to purchase 20 computers from SDFF for various classrooms @ $140 each).</t>
  </si>
  <si>
    <t>New Account -Amount needed for new proposed silent auction (postage/printing)</t>
  </si>
  <si>
    <t>New Account - New Budgeted Amount due to  propsed event</t>
  </si>
  <si>
    <t>= New account added</t>
  </si>
  <si>
    <t>Garden grant from LJVGS $350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</si>
</sst>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0.00"/>
  </numFmts>
  <fonts count="14" x14ac:knownFonts="1">
    <font>
      <b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6"/>
      <color rgb="FF000080"/>
      <name val="Arial"/>
      <family val="2"/>
    </font>
    <font>
      <b/>
      <sz val="10"/>
      <color rgb="FF000000"/>
      <name val="Arial"/>
      <family val="2"/>
    </font>
    <font>
      <b/>
      <sz val="10"/>
      <color rgb="FF000080"/>
      <name val="Arial"/>
      <family val="2"/>
    </font>
    <font>
      <b/>
      <sz val="18"/>
      <color rgb="FF000080"/>
      <name val="Arial"/>
      <family val="2"/>
    </font>
    <font>
      <b/>
      <sz val="13"/>
      <color rgb="FF000080"/>
      <name val="Arial"/>
      <family val="2"/>
    </font>
    <font>
      <b/>
      <sz val="10"/>
      <name val="Arial"/>
    </font>
    <font>
      <b/>
      <u/>
      <sz val="10"/>
      <color theme="10"/>
      <name val="Arial"/>
      <family val="2"/>
    </font>
    <font>
      <b/>
      <u/>
      <sz val="10"/>
      <color theme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1">
    <xf numFmtId="164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164" fontId="12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164" fontId="12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164" fontId="12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164" fontId="12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164" fontId="12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164" fontId="12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164" fontId="12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164" fontId="12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164" fontId="12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164" fontId="12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164" fontId="12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164" fontId="12" fillId="0" borderId="0" applyNumberFormat="0" applyFill="0" applyBorder="0" applyAlignment="0" applyProtection="0"/>
    <xf numFmtId="164" fontId="13" fillId="0" borderId="0" applyNumberFormat="0" applyFill="0" applyBorder="0" applyAlignment="0" applyProtection="0"/>
  </cellStyleXfs>
  <cellXfs count="35">
    <xf numFmtId="164" fontId="0" fillId="0" borderId="0" xfId="0"/>
    <xf numFmtId="164" fontId="6" fillId="0" borderId="0" xfId="3" applyNumberFormat="1" applyFont="1" applyBorder="1"/>
    <xf numFmtId="164" fontId="8" fillId="0" borderId="0" xfId="0" applyFont="1" applyAlignment="1">
      <alignment horizontal="right"/>
    </xf>
    <xf numFmtId="164" fontId="9" fillId="0" borderId="0" xfId="2" applyNumberFormat="1" applyFont="1" applyBorder="1"/>
    <xf numFmtId="164" fontId="10" fillId="0" borderId="0" xfId="1" applyNumberFormat="1" applyFont="1"/>
    <xf numFmtId="164" fontId="7" fillId="0" borderId="0" xfId="6" applyNumberFormat="1" applyFont="1" applyFill="1"/>
    <xf numFmtId="164" fontId="7" fillId="0" borderId="0" xfId="5" applyNumberFormat="1" applyFont="1"/>
    <xf numFmtId="164" fontId="7" fillId="0" borderId="4" xfId="5" applyNumberFormat="1" applyFont="1" applyBorder="1"/>
    <xf numFmtId="164" fontId="7" fillId="0" borderId="4" xfId="5" applyNumberFormat="1" applyFont="1" applyFill="1" applyBorder="1"/>
    <xf numFmtId="164" fontId="7" fillId="0" borderId="0" xfId="5" applyNumberFormat="1" applyFont="1" applyFill="1"/>
    <xf numFmtId="164" fontId="0" fillId="0" borderId="0" xfId="5" applyNumberFormat="1" applyFont="1"/>
    <xf numFmtId="164" fontId="7" fillId="0" borderId="0" xfId="5" applyNumberFormat="1" applyFont="1" applyBorder="1"/>
    <xf numFmtId="164" fontId="8" fillId="0" borderId="0" xfId="0" applyFont="1" applyAlignment="1">
      <alignment horizontal="left"/>
    </xf>
    <xf numFmtId="164" fontId="0" fillId="4" borderId="0" xfId="6" applyNumberFormat="1" applyFont="1" applyFill="1"/>
    <xf numFmtId="164" fontId="11" fillId="0" borderId="4" xfId="0" applyFont="1" applyBorder="1" applyAlignment="1">
      <alignment horizontal="right"/>
    </xf>
    <xf numFmtId="164" fontId="0" fillId="0" borderId="4" xfId="5" applyNumberFormat="1" applyFont="1" applyBorder="1"/>
    <xf numFmtId="164" fontId="11" fillId="3" borderId="6" xfId="0" applyFont="1" applyFill="1" applyBorder="1" applyAlignment="1">
      <alignment horizontal="center"/>
    </xf>
    <xf numFmtId="164" fontId="11" fillId="3" borderId="7" xfId="0" applyFont="1" applyFill="1" applyBorder="1" applyAlignment="1">
      <alignment horizontal="center"/>
    </xf>
    <xf numFmtId="164" fontId="11" fillId="3" borderId="8" xfId="0" applyFont="1" applyFill="1" applyBorder="1" applyAlignment="1">
      <alignment horizontal="center"/>
    </xf>
    <xf numFmtId="164" fontId="11" fillId="7" borderId="0" xfId="0" applyFont="1" applyFill="1" applyAlignment="1">
      <alignment horizontal="center"/>
    </xf>
    <xf numFmtId="164" fontId="11" fillId="7" borderId="4" xfId="0" applyFont="1" applyFill="1" applyBorder="1" applyAlignment="1">
      <alignment horizontal="center"/>
    </xf>
    <xf numFmtId="164" fontId="11" fillId="5" borderId="6" xfId="0" applyFont="1" applyFill="1" applyBorder="1" applyAlignment="1">
      <alignment horizontal="center"/>
    </xf>
    <xf numFmtId="164" fontId="11" fillId="5" borderId="7" xfId="0" applyFont="1" applyFill="1" applyBorder="1" applyAlignment="1">
      <alignment horizontal="center"/>
    </xf>
    <xf numFmtId="164" fontId="11" fillId="5" borderId="8" xfId="0" applyFont="1" applyFill="1" applyBorder="1" applyAlignment="1">
      <alignment horizontal="center"/>
    </xf>
    <xf numFmtId="164" fontId="11" fillId="6" borderId="6" xfId="0" applyFont="1" applyFill="1" applyBorder="1" applyAlignment="1">
      <alignment horizontal="center"/>
    </xf>
    <xf numFmtId="164" fontId="11" fillId="6" borderId="7" xfId="0" applyFont="1" applyFill="1" applyBorder="1" applyAlignment="1">
      <alignment horizontal="center"/>
    </xf>
    <xf numFmtId="164" fontId="11" fillId="6" borderId="8" xfId="0" applyFont="1" applyFill="1" applyBorder="1" applyAlignment="1">
      <alignment horizontal="center"/>
    </xf>
    <xf numFmtId="164" fontId="11" fillId="7" borderId="0" xfId="0" applyFont="1" applyFill="1" applyAlignment="1">
      <alignment horizontal="left"/>
    </xf>
    <xf numFmtId="164" fontId="7" fillId="8" borderId="5" xfId="4" applyNumberFormat="1" applyFont="1" applyFill="1" applyBorder="1"/>
    <xf numFmtId="164" fontId="7" fillId="8" borderId="0" xfId="6" applyNumberFormat="1" applyFont="1" applyFill="1"/>
    <xf numFmtId="164" fontId="8" fillId="8" borderId="0" xfId="0" applyFont="1" applyFill="1" applyAlignment="1">
      <alignment horizontal="right"/>
    </xf>
    <xf numFmtId="164" fontId="7" fillId="8" borderId="0" xfId="5" applyNumberFormat="1" applyFont="1" applyFill="1"/>
    <xf numFmtId="164" fontId="7" fillId="8" borderId="4" xfId="5" applyNumberFormat="1" applyFont="1" applyFill="1" applyBorder="1"/>
    <xf numFmtId="164" fontId="8" fillId="4" borderId="0" xfId="0" applyFont="1" applyFill="1" applyAlignment="1">
      <alignment horizontal="right"/>
    </xf>
    <xf numFmtId="164" fontId="8" fillId="0" borderId="0" xfId="0" quotePrefix="1" applyFont="1" applyAlignment="1">
      <alignment horizontal="left"/>
    </xf>
  </cellXfs>
  <cellStyles count="31"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Good" xfId="6" builtinId="26"/>
    <cellStyle name="Heading 1" xfId="2" builtinId="16"/>
    <cellStyle name="Heading 2" xfId="3" builtinId="17"/>
    <cellStyle name="Heading 3" xfId="4" builtinId="18"/>
    <cellStyle name="Heading 4" xfId="5" builtinId="19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  <cellStyle name="Title" xfId="1" builtinId="1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abSelected="1" zoomScale="125" zoomScaleNormal="125" zoomScalePageLayoutView="125" workbookViewId="0">
      <pane ySplit="5" topLeftCell="A6" activePane="bottomLeft" state="frozen"/>
      <selection pane="bottomLeft" activeCell="I60" sqref="I60"/>
    </sheetView>
  </sheetViews>
  <sheetFormatPr baseColWidth="10" defaultColWidth="8.83203125" defaultRowHeight="12" x14ac:dyDescent="0"/>
  <cols>
    <col min="1" max="3" width="2" style="2" bestFit="1" customWidth="1"/>
    <col min="4" max="4" width="37.5" style="2" bestFit="1" customWidth="1"/>
    <col min="5" max="6" width="15" style="2" bestFit="1" customWidth="1"/>
    <col min="7" max="8" width="15" style="2" customWidth="1"/>
    <col min="9" max="9" width="94.33203125" style="12" customWidth="1"/>
    <col min="10" max="16384" width="8.83203125" style="2"/>
  </cols>
  <sheetData>
    <row r="1" spans="1:9" ht="18">
      <c r="A1" s="1" t="s">
        <v>0</v>
      </c>
      <c r="H1" s="33"/>
      <c r="I1" s="34" t="s">
        <v>156</v>
      </c>
    </row>
    <row r="2" spans="1:9" ht="21">
      <c r="A2" s="3" t="s">
        <v>123</v>
      </c>
    </row>
    <row r="3" spans="1:9" ht="16">
      <c r="A3" s="4"/>
      <c r="E3" s="16"/>
      <c r="F3" s="21"/>
      <c r="G3" s="24" t="s">
        <v>125</v>
      </c>
      <c r="H3" s="19"/>
    </row>
    <row r="4" spans="1:9">
      <c r="E4" s="17" t="s">
        <v>124</v>
      </c>
      <c r="F4" s="22" t="s">
        <v>1</v>
      </c>
      <c r="G4" s="25" t="s">
        <v>2</v>
      </c>
      <c r="H4" s="19" t="s">
        <v>126</v>
      </c>
    </row>
    <row r="5" spans="1:9">
      <c r="E5" s="18" t="s">
        <v>3</v>
      </c>
      <c r="F5" s="23" t="s">
        <v>4</v>
      </c>
      <c r="G5" s="26" t="s">
        <v>4</v>
      </c>
      <c r="H5" s="20" t="s">
        <v>127</v>
      </c>
      <c r="I5" s="27" t="s">
        <v>145</v>
      </c>
    </row>
    <row r="6" spans="1:9">
      <c r="B6" s="5" t="s">
        <v>5</v>
      </c>
    </row>
    <row r="7" spans="1:9">
      <c r="C7" s="5" t="s">
        <v>6</v>
      </c>
    </row>
    <row r="8" spans="1:9">
      <c r="D8" s="5" t="s">
        <v>7</v>
      </c>
      <c r="E8" s="6">
        <v>4055.75</v>
      </c>
      <c r="F8" s="6">
        <v>3000</v>
      </c>
      <c r="G8" s="6">
        <f>+E8</f>
        <v>4055.75</v>
      </c>
      <c r="H8" s="6">
        <f>+G8-F8</f>
        <v>1055.75</v>
      </c>
      <c r="I8" s="12" t="s">
        <v>130</v>
      </c>
    </row>
    <row r="9" spans="1:9">
      <c r="D9" s="5" t="s">
        <v>8</v>
      </c>
      <c r="E9" s="6">
        <v>0</v>
      </c>
      <c r="F9" s="6">
        <v>4500</v>
      </c>
      <c r="G9" s="6">
        <f>+F9</f>
        <v>4500</v>
      </c>
      <c r="H9" s="6">
        <f t="shared" ref="H9:H39" si="0">+G9-F9</f>
        <v>0</v>
      </c>
    </row>
    <row r="10" spans="1:9">
      <c r="D10" s="5" t="s">
        <v>9</v>
      </c>
      <c r="E10" s="6">
        <v>2600</v>
      </c>
      <c r="F10" s="6">
        <v>3500</v>
      </c>
      <c r="G10" s="6">
        <f>+E10+350</f>
        <v>2950</v>
      </c>
      <c r="H10" s="6">
        <f t="shared" si="0"/>
        <v>-550</v>
      </c>
      <c r="I10" s="12" t="s">
        <v>147</v>
      </c>
    </row>
    <row r="11" spans="1:9">
      <c r="D11" s="5" t="s">
        <v>10</v>
      </c>
      <c r="E11" s="6">
        <v>250</v>
      </c>
      <c r="F11" s="6">
        <v>23500</v>
      </c>
      <c r="G11" s="6">
        <f>+F11-312.62-0.08</f>
        <v>23187.3</v>
      </c>
      <c r="H11" s="6">
        <f t="shared" si="0"/>
        <v>-312.70000000000073</v>
      </c>
      <c r="I11" s="12" t="s">
        <v>142</v>
      </c>
    </row>
    <row r="12" spans="1:9">
      <c r="D12" s="5" t="s">
        <v>11</v>
      </c>
      <c r="E12" s="6">
        <v>18160.14</v>
      </c>
      <c r="F12" s="6">
        <v>22000</v>
      </c>
      <c r="G12" s="6">
        <f>+E12</f>
        <v>18160.14</v>
      </c>
      <c r="H12" s="6">
        <f t="shared" si="0"/>
        <v>-3839.8600000000006</v>
      </c>
      <c r="I12" s="12" t="s">
        <v>130</v>
      </c>
    </row>
    <row r="13" spans="1:9">
      <c r="D13" s="5" t="s">
        <v>12</v>
      </c>
      <c r="E13" s="6">
        <v>1164.92</v>
      </c>
      <c r="F13" s="6">
        <v>3000</v>
      </c>
      <c r="G13" s="9">
        <f>+F13</f>
        <v>3000</v>
      </c>
      <c r="H13" s="6">
        <f t="shared" si="0"/>
        <v>0</v>
      </c>
    </row>
    <row r="14" spans="1:9">
      <c r="D14" s="5" t="s">
        <v>13</v>
      </c>
      <c r="E14" s="6">
        <v>3113.07</v>
      </c>
      <c r="F14" s="6">
        <v>2700</v>
      </c>
      <c r="G14" s="6">
        <f>+E14</f>
        <v>3113.07</v>
      </c>
      <c r="H14" s="6">
        <f t="shared" si="0"/>
        <v>413.07000000000016</v>
      </c>
      <c r="I14" s="12" t="s">
        <v>130</v>
      </c>
    </row>
    <row r="15" spans="1:9">
      <c r="D15" s="13" t="s">
        <v>128</v>
      </c>
      <c r="E15" s="6">
        <v>0</v>
      </c>
      <c r="F15" s="6">
        <v>0</v>
      </c>
      <c r="G15" s="6">
        <v>2250</v>
      </c>
      <c r="H15" s="6">
        <f t="shared" si="0"/>
        <v>2250</v>
      </c>
      <c r="I15" s="12" t="s">
        <v>155</v>
      </c>
    </row>
    <row r="16" spans="1:9">
      <c r="D16" s="5" t="s">
        <v>14</v>
      </c>
      <c r="E16" s="6">
        <v>2998</v>
      </c>
      <c r="F16" s="6">
        <v>2500</v>
      </c>
      <c r="G16" s="9">
        <f>+E16</f>
        <v>2998</v>
      </c>
      <c r="H16" s="6">
        <f t="shared" si="0"/>
        <v>498</v>
      </c>
      <c r="I16" s="12" t="s">
        <v>130</v>
      </c>
    </row>
    <row r="17" spans="3:9">
      <c r="D17" s="5" t="s">
        <v>15</v>
      </c>
      <c r="E17" s="6">
        <v>0</v>
      </c>
      <c r="F17" s="6">
        <v>0</v>
      </c>
      <c r="G17" s="6">
        <f>+F17</f>
        <v>0</v>
      </c>
      <c r="H17" s="6">
        <f t="shared" si="0"/>
        <v>0</v>
      </c>
    </row>
    <row r="18" spans="3:9">
      <c r="D18" s="5" t="s">
        <v>16</v>
      </c>
      <c r="E18" s="6">
        <v>0</v>
      </c>
      <c r="F18" s="6">
        <v>2100</v>
      </c>
      <c r="G18" s="6">
        <f>+F18</f>
        <v>2100</v>
      </c>
      <c r="H18" s="6">
        <f t="shared" si="0"/>
        <v>0</v>
      </c>
    </row>
    <row r="19" spans="3:9">
      <c r="D19" s="5" t="s">
        <v>17</v>
      </c>
      <c r="E19" s="6">
        <f>1448.8+105.52</f>
        <v>1554.32</v>
      </c>
      <c r="F19" s="6">
        <v>1350</v>
      </c>
      <c r="G19" s="9">
        <v>1900</v>
      </c>
      <c r="H19" s="6">
        <f t="shared" si="0"/>
        <v>550</v>
      </c>
      <c r="I19" s="12" t="s">
        <v>129</v>
      </c>
    </row>
    <row r="20" spans="3:9">
      <c r="D20" s="5" t="s">
        <v>18</v>
      </c>
      <c r="E20" s="6">
        <v>0</v>
      </c>
      <c r="F20" s="6">
        <v>150</v>
      </c>
      <c r="G20" s="6">
        <f>+F20</f>
        <v>150</v>
      </c>
      <c r="H20" s="6">
        <f t="shared" si="0"/>
        <v>0</v>
      </c>
    </row>
    <row r="21" spans="3:9">
      <c r="D21" s="5" t="s">
        <v>19</v>
      </c>
      <c r="E21" s="7">
        <v>201.88</v>
      </c>
      <c r="F21" s="7">
        <v>300</v>
      </c>
      <c r="G21" s="7">
        <f>+F21</f>
        <v>300</v>
      </c>
      <c r="H21" s="7">
        <f t="shared" si="0"/>
        <v>0</v>
      </c>
    </row>
    <row r="22" spans="3:9">
      <c r="C22" s="5" t="s">
        <v>20</v>
      </c>
      <c r="E22" s="6">
        <f t="shared" ref="E22:F22" si="1">SUM(E8:E21)</f>
        <v>34098.079999999994</v>
      </c>
      <c r="F22" s="6">
        <f t="shared" si="1"/>
        <v>68600</v>
      </c>
      <c r="G22" s="6">
        <f>SUM(G8:G21)</f>
        <v>68664.260000000009</v>
      </c>
      <c r="H22" s="6">
        <f t="shared" si="0"/>
        <v>64.260000000009313</v>
      </c>
    </row>
    <row r="23" spans="3:9">
      <c r="C23" s="5"/>
      <c r="E23" s="6"/>
      <c r="F23" s="6"/>
      <c r="G23" s="6"/>
      <c r="H23" s="6"/>
    </row>
    <row r="24" spans="3:9">
      <c r="C24" s="5" t="s">
        <v>21</v>
      </c>
      <c r="E24" s="6">
        <v>3.85</v>
      </c>
      <c r="F24" s="6">
        <v>10</v>
      </c>
      <c r="G24" s="6">
        <f>+F24</f>
        <v>10</v>
      </c>
      <c r="H24" s="6">
        <f t="shared" si="0"/>
        <v>0</v>
      </c>
    </row>
    <row r="25" spans="3:9">
      <c r="C25" s="5" t="s">
        <v>22</v>
      </c>
      <c r="H25" s="6"/>
    </row>
    <row r="26" spans="3:9">
      <c r="D26" s="5" t="s">
        <v>23</v>
      </c>
      <c r="E26" s="6">
        <v>7121.1</v>
      </c>
      <c r="F26" s="6">
        <v>5500</v>
      </c>
      <c r="G26" s="6">
        <f>+E26</f>
        <v>7121.1</v>
      </c>
      <c r="H26" s="6">
        <f t="shared" si="0"/>
        <v>1621.1000000000004</v>
      </c>
      <c r="I26" s="12" t="s">
        <v>130</v>
      </c>
    </row>
    <row r="27" spans="3:9">
      <c r="D27" s="5" t="s">
        <v>24</v>
      </c>
      <c r="E27" s="6">
        <f>103.05+207.2</f>
        <v>310.25</v>
      </c>
      <c r="F27" s="6">
        <v>800</v>
      </c>
      <c r="G27" s="9">
        <v>600</v>
      </c>
      <c r="H27" s="6">
        <f t="shared" si="0"/>
        <v>-200</v>
      </c>
      <c r="I27" s="12" t="s">
        <v>143</v>
      </c>
    </row>
    <row r="28" spans="3:9">
      <c r="D28" s="5" t="s">
        <v>25</v>
      </c>
      <c r="E28" s="7">
        <v>0</v>
      </c>
      <c r="F28" s="7">
        <v>600</v>
      </c>
      <c r="G28" s="7">
        <f>+E28</f>
        <v>0</v>
      </c>
      <c r="H28" s="7">
        <f t="shared" si="0"/>
        <v>-600</v>
      </c>
      <c r="I28" s="12" t="s">
        <v>131</v>
      </c>
    </row>
    <row r="29" spans="3:9">
      <c r="C29" s="5" t="s">
        <v>26</v>
      </c>
      <c r="E29" s="6">
        <f t="shared" ref="E29:F29" si="2">SUM(E26:E28)</f>
        <v>7431.35</v>
      </c>
      <c r="F29" s="6">
        <f t="shared" si="2"/>
        <v>6900</v>
      </c>
      <c r="G29" s="6">
        <f>SUM(G26:G28)</f>
        <v>7721.1</v>
      </c>
      <c r="H29" s="6">
        <f t="shared" si="0"/>
        <v>821.10000000000036</v>
      </c>
    </row>
    <row r="30" spans="3:9">
      <c r="C30" s="5"/>
      <c r="E30" s="6"/>
      <c r="F30" s="6"/>
      <c r="G30" s="6"/>
      <c r="H30" s="6"/>
    </row>
    <row r="31" spans="3:9">
      <c r="C31" s="5" t="s">
        <v>27</v>
      </c>
      <c r="H31" s="6"/>
    </row>
    <row r="32" spans="3:9">
      <c r="D32" s="5" t="s">
        <v>28</v>
      </c>
      <c r="E32" s="6">
        <v>0</v>
      </c>
      <c r="F32" s="6">
        <v>1000</v>
      </c>
      <c r="G32" s="6">
        <v>0</v>
      </c>
      <c r="H32" s="6">
        <f t="shared" si="0"/>
        <v>-1000</v>
      </c>
      <c r="I32" s="12" t="s">
        <v>132</v>
      </c>
    </row>
    <row r="33" spans="2:9">
      <c r="D33" s="5" t="s">
        <v>29</v>
      </c>
      <c r="E33" s="6">
        <v>0</v>
      </c>
      <c r="F33" s="6">
        <v>5500</v>
      </c>
      <c r="G33" s="6">
        <f>+F33</f>
        <v>5500</v>
      </c>
      <c r="H33" s="6">
        <f t="shared" si="0"/>
        <v>0</v>
      </c>
    </row>
    <row r="34" spans="2:9">
      <c r="D34" s="5" t="s">
        <v>30</v>
      </c>
      <c r="E34" s="7">
        <v>0</v>
      </c>
      <c r="F34" s="7">
        <v>150</v>
      </c>
      <c r="G34" s="8">
        <v>150</v>
      </c>
      <c r="H34" s="7">
        <f t="shared" si="0"/>
        <v>0</v>
      </c>
    </row>
    <row r="35" spans="2:9">
      <c r="C35" s="5" t="s">
        <v>31</v>
      </c>
      <c r="E35" s="6">
        <f t="shared" ref="E35:F35" si="3">SUM(E32:E34)</f>
        <v>0</v>
      </c>
      <c r="F35" s="6">
        <f t="shared" si="3"/>
        <v>6650</v>
      </c>
      <c r="G35" s="6">
        <f>SUM(G32:G34)</f>
        <v>5650</v>
      </c>
      <c r="H35" s="6">
        <f t="shared" si="0"/>
        <v>-1000</v>
      </c>
    </row>
    <row r="36" spans="2:9">
      <c r="C36" s="5"/>
      <c r="E36" s="6"/>
      <c r="F36" s="6"/>
      <c r="G36" s="6"/>
      <c r="H36" s="6"/>
    </row>
    <row r="37" spans="2:9">
      <c r="C37" s="5" t="s">
        <v>32</v>
      </c>
      <c r="E37" s="6">
        <f>1865+40</f>
        <v>1905</v>
      </c>
      <c r="F37" s="6">
        <v>1500</v>
      </c>
      <c r="G37" s="6">
        <f>+E37</f>
        <v>1905</v>
      </c>
      <c r="H37" s="6">
        <f t="shared" si="0"/>
        <v>405</v>
      </c>
      <c r="I37" s="12" t="s">
        <v>130</v>
      </c>
    </row>
    <row r="38" spans="2:9">
      <c r="C38" s="5" t="s">
        <v>33</v>
      </c>
      <c r="E38" s="7">
        <f>2135.5-40</f>
        <v>2095.5</v>
      </c>
      <c r="F38" s="7">
        <v>1750</v>
      </c>
      <c r="G38" s="7">
        <f>+E38</f>
        <v>2095.5</v>
      </c>
      <c r="H38" s="7">
        <f t="shared" si="0"/>
        <v>345.5</v>
      </c>
      <c r="I38" s="12" t="s">
        <v>130</v>
      </c>
    </row>
    <row r="39" spans="2:9">
      <c r="B39" s="29" t="s">
        <v>34</v>
      </c>
      <c r="C39" s="30"/>
      <c r="D39" s="30"/>
      <c r="E39" s="31">
        <f t="shared" ref="E39:F39" si="4">+E22+E24+E29+E35+E37+E38</f>
        <v>45533.779999999992</v>
      </c>
      <c r="F39" s="31">
        <f t="shared" si="4"/>
        <v>85410</v>
      </c>
      <c r="G39" s="31">
        <f>+G22+G24+G29+G35+G37+G38</f>
        <v>86045.860000000015</v>
      </c>
      <c r="H39" s="31">
        <f t="shared" si="0"/>
        <v>635.86000000001513</v>
      </c>
      <c r="I39" s="12" t="s">
        <v>133</v>
      </c>
    </row>
    <row r="40" spans="2:9">
      <c r="B40" s="5"/>
      <c r="E40" s="6"/>
      <c r="F40" s="6"/>
      <c r="G40" s="6"/>
      <c r="H40" s="6"/>
    </row>
    <row r="41" spans="2:9">
      <c r="B41" s="5" t="s">
        <v>35</v>
      </c>
    </row>
    <row r="42" spans="2:9">
      <c r="C42" s="5" t="s">
        <v>36</v>
      </c>
    </row>
    <row r="43" spans="2:9">
      <c r="D43" s="5" t="s">
        <v>37</v>
      </c>
      <c r="E43" s="6">
        <v>0</v>
      </c>
      <c r="F43" s="6">
        <v>550</v>
      </c>
      <c r="G43" s="6">
        <f>+F43</f>
        <v>550</v>
      </c>
      <c r="H43" s="6">
        <f>+G43-F43</f>
        <v>0</v>
      </c>
    </row>
    <row r="44" spans="2:9">
      <c r="D44" s="5" t="s">
        <v>38</v>
      </c>
      <c r="E44" s="7">
        <v>580</v>
      </c>
      <c r="F44" s="7">
        <v>530</v>
      </c>
      <c r="G44" s="7">
        <f>+E44</f>
        <v>580</v>
      </c>
      <c r="H44" s="7">
        <f t="shared" ref="H44:H45" si="5">+G44-F44</f>
        <v>50</v>
      </c>
      <c r="I44" s="12" t="s">
        <v>130</v>
      </c>
    </row>
    <row r="45" spans="2:9">
      <c r="C45" s="5" t="s">
        <v>39</v>
      </c>
      <c r="E45" s="6">
        <f t="shared" ref="E45:F45" si="6">SUM(E43:E44)</f>
        <v>580</v>
      </c>
      <c r="F45" s="6">
        <f t="shared" si="6"/>
        <v>1080</v>
      </c>
      <c r="G45" s="6">
        <f>SUM(G43:G44)</f>
        <v>1130</v>
      </c>
      <c r="H45" s="6">
        <f t="shared" si="5"/>
        <v>50</v>
      </c>
    </row>
    <row r="46" spans="2:9">
      <c r="C46" s="5"/>
      <c r="E46" s="6"/>
      <c r="F46" s="6"/>
      <c r="G46" s="6"/>
      <c r="H46" s="6"/>
    </row>
    <row r="47" spans="2:9">
      <c r="C47" s="5" t="s">
        <v>40</v>
      </c>
    </row>
    <row r="48" spans="2:9">
      <c r="D48" s="5" t="s">
        <v>41</v>
      </c>
      <c r="E48" s="6">
        <v>0</v>
      </c>
      <c r="F48" s="6">
        <v>15000</v>
      </c>
      <c r="G48" s="6">
        <f>+F48</f>
        <v>15000</v>
      </c>
      <c r="H48" s="6">
        <f>+G48-F48</f>
        <v>0</v>
      </c>
    </row>
    <row r="49" spans="3:9">
      <c r="D49" s="5" t="s">
        <v>42</v>
      </c>
      <c r="E49" s="6">
        <v>0</v>
      </c>
      <c r="F49" s="6">
        <v>360</v>
      </c>
      <c r="G49" s="6">
        <f>+F49</f>
        <v>360</v>
      </c>
      <c r="H49" s="6">
        <f t="shared" ref="H49:H58" si="7">+G49-F49</f>
        <v>0</v>
      </c>
    </row>
    <row r="50" spans="3:9">
      <c r="D50" s="5" t="s">
        <v>43</v>
      </c>
      <c r="E50" s="6">
        <v>209</v>
      </c>
      <c r="F50" s="6">
        <v>200</v>
      </c>
      <c r="G50" s="6">
        <f>+E50</f>
        <v>209</v>
      </c>
      <c r="H50" s="6">
        <f t="shared" si="7"/>
        <v>9</v>
      </c>
    </row>
    <row r="51" spans="3:9">
      <c r="D51" s="5" t="s">
        <v>44</v>
      </c>
      <c r="E51" s="6">
        <v>519.27</v>
      </c>
      <c r="F51" s="6">
        <v>700</v>
      </c>
      <c r="G51" s="6">
        <f>+E51</f>
        <v>519.27</v>
      </c>
      <c r="H51" s="6">
        <f t="shared" si="7"/>
        <v>-180.73000000000002</v>
      </c>
      <c r="I51" s="12" t="s">
        <v>130</v>
      </c>
    </row>
    <row r="52" spans="3:9">
      <c r="D52" s="5" t="s">
        <v>45</v>
      </c>
      <c r="E52" s="6">
        <v>446.41</v>
      </c>
      <c r="F52" s="6">
        <v>300</v>
      </c>
      <c r="G52" s="9">
        <f>+E52+70</f>
        <v>516.41000000000008</v>
      </c>
      <c r="H52" s="6">
        <f t="shared" si="7"/>
        <v>216.41000000000008</v>
      </c>
      <c r="I52" s="12" t="s">
        <v>141</v>
      </c>
    </row>
    <row r="53" spans="3:9">
      <c r="D53" s="5" t="s">
        <v>46</v>
      </c>
      <c r="E53" s="6">
        <v>0</v>
      </c>
      <c r="F53" s="6">
        <v>400</v>
      </c>
      <c r="G53" s="6">
        <f>+E53</f>
        <v>0</v>
      </c>
      <c r="H53" s="6">
        <f t="shared" si="7"/>
        <v>-400</v>
      </c>
      <c r="I53" s="12" t="s">
        <v>130</v>
      </c>
    </row>
    <row r="54" spans="3:9">
      <c r="D54" s="5" t="s">
        <v>47</v>
      </c>
      <c r="E54" s="6">
        <v>25</v>
      </c>
      <c r="F54" s="6">
        <v>25</v>
      </c>
      <c r="G54" s="6">
        <f>+E54</f>
        <v>25</v>
      </c>
      <c r="H54" s="6">
        <f t="shared" si="7"/>
        <v>0</v>
      </c>
    </row>
    <row r="55" spans="3:9">
      <c r="D55" s="5" t="s">
        <v>48</v>
      </c>
      <c r="E55" s="6">
        <v>0</v>
      </c>
      <c r="F55" s="6">
        <v>100</v>
      </c>
      <c r="G55" s="6">
        <f>+F55</f>
        <v>100</v>
      </c>
      <c r="H55" s="6">
        <f t="shared" si="7"/>
        <v>0</v>
      </c>
    </row>
    <row r="56" spans="3:9">
      <c r="D56" s="5" t="s">
        <v>49</v>
      </c>
      <c r="E56" s="6">
        <v>50</v>
      </c>
      <c r="F56" s="6">
        <v>50</v>
      </c>
      <c r="G56" s="6">
        <f>+F56</f>
        <v>50</v>
      </c>
      <c r="H56" s="6">
        <f t="shared" si="7"/>
        <v>0</v>
      </c>
    </row>
    <row r="57" spans="3:9">
      <c r="D57" s="5" t="s">
        <v>50</v>
      </c>
      <c r="E57" s="6">
        <v>0</v>
      </c>
      <c r="F57" s="6">
        <v>825</v>
      </c>
      <c r="G57" s="6">
        <f>+F57</f>
        <v>825</v>
      </c>
      <c r="H57" s="6">
        <f t="shared" si="7"/>
        <v>0</v>
      </c>
    </row>
    <row r="58" spans="3:9">
      <c r="D58" s="5" t="s">
        <v>51</v>
      </c>
      <c r="E58" s="7">
        <v>11.25</v>
      </c>
      <c r="F58" s="7">
        <v>20</v>
      </c>
      <c r="G58" s="7">
        <f>+F58</f>
        <v>20</v>
      </c>
      <c r="H58" s="7">
        <f t="shared" si="7"/>
        <v>0</v>
      </c>
    </row>
    <row r="59" spans="3:9">
      <c r="C59" s="5" t="s">
        <v>52</v>
      </c>
      <c r="E59" s="6">
        <f t="shared" ref="E59:F59" si="8">SUM(E48:E58)</f>
        <v>1260.93</v>
      </c>
      <c r="F59" s="6">
        <f t="shared" si="8"/>
        <v>17980</v>
      </c>
      <c r="G59" s="6">
        <f>SUM(G48:G58)</f>
        <v>17624.68</v>
      </c>
      <c r="H59" s="6">
        <f>+G59-F59</f>
        <v>-355.31999999999971</v>
      </c>
    </row>
    <row r="60" spans="3:9">
      <c r="C60" s="5"/>
      <c r="E60" s="6"/>
      <c r="F60" s="6"/>
      <c r="G60" s="6"/>
      <c r="H60" s="6"/>
    </row>
    <row r="61" spans="3:9">
      <c r="C61" s="5" t="s">
        <v>53</v>
      </c>
    </row>
    <row r="62" spans="3:9">
      <c r="D62" s="5" t="s">
        <v>54</v>
      </c>
      <c r="E62" s="6">
        <v>0</v>
      </c>
      <c r="F62" s="6">
        <v>1500</v>
      </c>
      <c r="G62" s="9">
        <v>150</v>
      </c>
      <c r="H62" s="9">
        <f>+G62-F62</f>
        <v>-1350</v>
      </c>
      <c r="I62" s="12" t="s">
        <v>134</v>
      </c>
    </row>
    <row r="63" spans="3:9">
      <c r="D63" s="5" t="s">
        <v>55</v>
      </c>
      <c r="E63" s="6">
        <v>207.17</v>
      </c>
      <c r="F63" s="6">
        <v>900</v>
      </c>
      <c r="G63" s="9">
        <f>+F63</f>
        <v>900</v>
      </c>
      <c r="H63" s="9">
        <f t="shared" ref="H63:H71" si="9">+G63-F63</f>
        <v>0</v>
      </c>
    </row>
    <row r="64" spans="3:9">
      <c r="D64" s="5" t="s">
        <v>56</v>
      </c>
      <c r="E64" s="6">
        <v>50.87</v>
      </c>
      <c r="F64" s="6">
        <v>100</v>
      </c>
      <c r="G64" s="9">
        <f>+E64</f>
        <v>50.87</v>
      </c>
      <c r="H64" s="9">
        <f t="shared" si="9"/>
        <v>-49.13</v>
      </c>
      <c r="I64" s="12" t="s">
        <v>130</v>
      </c>
    </row>
    <row r="65" spans="3:9">
      <c r="D65" s="5" t="s">
        <v>57</v>
      </c>
      <c r="E65" s="6">
        <v>58.1</v>
      </c>
      <c r="F65" s="6">
        <v>250</v>
      </c>
      <c r="G65" s="9">
        <f>+F65</f>
        <v>250</v>
      </c>
      <c r="H65" s="9">
        <f t="shared" si="9"/>
        <v>0</v>
      </c>
    </row>
    <row r="66" spans="3:9">
      <c r="D66" s="5" t="s">
        <v>58</v>
      </c>
      <c r="E66" s="6">
        <v>0</v>
      </c>
      <c r="F66" s="6">
        <v>850</v>
      </c>
      <c r="G66" s="9">
        <f>+F66</f>
        <v>850</v>
      </c>
      <c r="H66" s="9">
        <f t="shared" si="9"/>
        <v>0</v>
      </c>
    </row>
    <row r="67" spans="3:9">
      <c r="D67" s="5" t="s">
        <v>59</v>
      </c>
      <c r="E67" s="6">
        <v>0</v>
      </c>
      <c r="F67" s="6">
        <v>75</v>
      </c>
      <c r="G67" s="6">
        <v>100</v>
      </c>
      <c r="H67" s="9">
        <f t="shared" si="9"/>
        <v>25</v>
      </c>
      <c r="I67" s="12" t="s">
        <v>135</v>
      </c>
    </row>
    <row r="68" spans="3:9">
      <c r="D68" s="5" t="s">
        <v>60</v>
      </c>
      <c r="E68" s="6">
        <v>0</v>
      </c>
      <c r="F68" s="6">
        <v>500</v>
      </c>
      <c r="G68" s="6">
        <f>+F68</f>
        <v>500</v>
      </c>
      <c r="H68" s="9">
        <f t="shared" si="9"/>
        <v>0</v>
      </c>
    </row>
    <row r="69" spans="3:9">
      <c r="D69" s="5" t="s">
        <v>61</v>
      </c>
      <c r="E69" s="6">
        <v>208.4</v>
      </c>
      <c r="F69" s="6">
        <v>250</v>
      </c>
      <c r="G69" s="6">
        <f>+E69</f>
        <v>208.4</v>
      </c>
      <c r="H69" s="9">
        <f t="shared" si="9"/>
        <v>-41.599999999999994</v>
      </c>
      <c r="I69" s="12" t="s">
        <v>130</v>
      </c>
    </row>
    <row r="70" spans="3:9">
      <c r="D70" s="5" t="s">
        <v>62</v>
      </c>
      <c r="E70" s="7">
        <v>0</v>
      </c>
      <c r="F70" s="7">
        <v>100</v>
      </c>
      <c r="G70" s="7">
        <f>+F70</f>
        <v>100</v>
      </c>
      <c r="H70" s="8">
        <f t="shared" si="9"/>
        <v>0</v>
      </c>
    </row>
    <row r="71" spans="3:9">
      <c r="C71" s="5" t="s">
        <v>63</v>
      </c>
      <c r="E71" s="6">
        <f>SUM(E62:E70)</f>
        <v>524.54</v>
      </c>
      <c r="F71" s="6">
        <f>SUM(F62:F70)</f>
        <v>4525</v>
      </c>
      <c r="G71" s="6">
        <f>SUM(G62:G70)</f>
        <v>3109.27</v>
      </c>
      <c r="H71" s="9">
        <f t="shared" si="9"/>
        <v>-1415.73</v>
      </c>
    </row>
    <row r="72" spans="3:9">
      <c r="C72" s="5"/>
      <c r="E72" s="6"/>
      <c r="F72" s="6"/>
      <c r="G72" s="6"/>
      <c r="H72" s="6"/>
    </row>
    <row r="73" spans="3:9">
      <c r="C73" s="5" t="s">
        <v>64</v>
      </c>
    </row>
    <row r="74" spans="3:9">
      <c r="D74" s="5" t="s">
        <v>65</v>
      </c>
      <c r="E74" s="6">
        <v>0</v>
      </c>
      <c r="F74" s="6">
        <v>3600</v>
      </c>
      <c r="G74" s="6">
        <f>+F74</f>
        <v>3600</v>
      </c>
      <c r="H74" s="6">
        <f>+G74-F74</f>
        <v>0</v>
      </c>
    </row>
    <row r="75" spans="3:9">
      <c r="D75" s="5" t="s">
        <v>66</v>
      </c>
      <c r="E75" s="6">
        <v>98.07</v>
      </c>
      <c r="F75" s="6">
        <v>1000</v>
      </c>
      <c r="G75" s="6">
        <f>+F75+350</f>
        <v>1350</v>
      </c>
      <c r="H75" s="6">
        <f t="shared" ref="H75:H80" si="10">+G75-F75</f>
        <v>350</v>
      </c>
      <c r="I75" s="12" t="s">
        <v>157</v>
      </c>
    </row>
    <row r="76" spans="3:9">
      <c r="D76" s="5" t="s">
        <v>67</v>
      </c>
      <c r="E76" s="6">
        <v>0</v>
      </c>
      <c r="F76" s="6">
        <v>100</v>
      </c>
      <c r="G76" s="6">
        <f>+F76</f>
        <v>100</v>
      </c>
      <c r="H76" s="6">
        <f t="shared" si="10"/>
        <v>0</v>
      </c>
    </row>
    <row r="77" spans="3:9">
      <c r="D77" s="5" t="s">
        <v>68</v>
      </c>
      <c r="E77" s="6">
        <v>0</v>
      </c>
      <c r="F77" s="6">
        <v>500</v>
      </c>
      <c r="G77" s="6">
        <f>+F77</f>
        <v>500</v>
      </c>
      <c r="H77" s="6">
        <f t="shared" si="10"/>
        <v>0</v>
      </c>
    </row>
    <row r="78" spans="3:9">
      <c r="D78" s="5" t="s">
        <v>69</v>
      </c>
      <c r="E78" s="6">
        <v>0</v>
      </c>
      <c r="F78" s="6">
        <v>100</v>
      </c>
      <c r="G78" s="6">
        <f>+F78</f>
        <v>100</v>
      </c>
      <c r="H78" s="6">
        <f t="shared" si="10"/>
        <v>0</v>
      </c>
    </row>
    <row r="79" spans="3:9">
      <c r="D79" s="5" t="s">
        <v>70</v>
      </c>
      <c r="E79" s="7">
        <v>49.51</v>
      </c>
      <c r="F79" s="14">
        <v>0</v>
      </c>
      <c r="G79" s="14">
        <f>+F79</f>
        <v>0</v>
      </c>
      <c r="H79" s="7">
        <f t="shared" si="10"/>
        <v>0</v>
      </c>
    </row>
    <row r="80" spans="3:9">
      <c r="C80" s="5" t="s">
        <v>71</v>
      </c>
      <c r="E80" s="6">
        <f t="shared" ref="E80:F80" si="11">SUM(E74:E79)</f>
        <v>147.57999999999998</v>
      </c>
      <c r="F80" s="6">
        <f t="shared" si="11"/>
        <v>5300</v>
      </c>
      <c r="G80" s="6">
        <f>SUM(G74:G79)</f>
        <v>5650</v>
      </c>
      <c r="H80" s="6">
        <f t="shared" si="10"/>
        <v>350</v>
      </c>
    </row>
    <row r="81" spans="3:9">
      <c r="C81" s="5"/>
      <c r="E81" s="6"/>
      <c r="F81" s="6"/>
      <c r="G81" s="6"/>
      <c r="H81" s="6"/>
    </row>
    <row r="82" spans="3:9">
      <c r="C82" s="5" t="s">
        <v>72</v>
      </c>
    </row>
    <row r="83" spans="3:9">
      <c r="D83" s="5" t="s">
        <v>73</v>
      </c>
      <c r="E83" s="6">
        <v>1291.81</v>
      </c>
      <c r="F83" s="6">
        <v>4500</v>
      </c>
      <c r="G83" s="6">
        <f>+F83</f>
        <v>4500</v>
      </c>
      <c r="H83" s="6">
        <f>+G83-F83</f>
        <v>0</v>
      </c>
    </row>
    <row r="84" spans="3:9">
      <c r="D84" s="5" t="s">
        <v>74</v>
      </c>
      <c r="E84" s="6">
        <v>0</v>
      </c>
      <c r="F84" s="6">
        <v>5500</v>
      </c>
      <c r="G84" s="6">
        <f>+F84</f>
        <v>5500</v>
      </c>
      <c r="H84" s="6">
        <f t="shared" ref="H84:H88" si="12">+G84-F84</f>
        <v>0</v>
      </c>
    </row>
    <row r="85" spans="3:9">
      <c r="D85" s="5" t="s">
        <v>75</v>
      </c>
      <c r="E85" s="6">
        <v>-150</v>
      </c>
      <c r="F85" s="6">
        <v>1900</v>
      </c>
      <c r="G85" s="6">
        <f>+F85</f>
        <v>1900</v>
      </c>
      <c r="H85" s="6">
        <f t="shared" si="12"/>
        <v>0</v>
      </c>
    </row>
    <row r="86" spans="3:9">
      <c r="D86" s="5" t="s">
        <v>76</v>
      </c>
      <c r="E86" s="6">
        <v>0</v>
      </c>
      <c r="F86" s="6">
        <v>400</v>
      </c>
      <c r="G86" s="6">
        <f>+F86</f>
        <v>400</v>
      </c>
      <c r="H86" s="6">
        <f t="shared" si="12"/>
        <v>0</v>
      </c>
    </row>
    <row r="87" spans="3:9">
      <c r="D87" s="5" t="s">
        <v>77</v>
      </c>
      <c r="E87" s="7">
        <v>555</v>
      </c>
      <c r="F87" s="7">
        <v>1849.66</v>
      </c>
      <c r="G87" s="7">
        <f>+F87</f>
        <v>1849.66</v>
      </c>
      <c r="H87" s="7">
        <f t="shared" si="12"/>
        <v>0</v>
      </c>
      <c r="I87" s="12" t="s">
        <v>136</v>
      </c>
    </row>
    <row r="88" spans="3:9">
      <c r="C88" s="5" t="s">
        <v>78</v>
      </c>
      <c r="E88" s="6">
        <f t="shared" ref="E88:F88" si="13">SUM(E83:E87)</f>
        <v>1696.81</v>
      </c>
      <c r="F88" s="6">
        <f t="shared" si="13"/>
        <v>14149.66</v>
      </c>
      <c r="G88" s="6">
        <f>SUM(G83:G87)</f>
        <v>14149.66</v>
      </c>
      <c r="H88" s="6">
        <f t="shared" si="12"/>
        <v>0</v>
      </c>
    </row>
    <row r="89" spans="3:9">
      <c r="C89" s="5"/>
      <c r="E89" s="6"/>
      <c r="F89" s="6"/>
      <c r="G89" s="6"/>
      <c r="H89" s="6"/>
    </row>
    <row r="90" spans="3:9">
      <c r="C90" s="5" t="s">
        <v>79</v>
      </c>
    </row>
    <row r="91" spans="3:9">
      <c r="D91" s="5" t="s">
        <v>80</v>
      </c>
      <c r="E91" s="6">
        <v>420</v>
      </c>
      <c r="F91" s="6">
        <v>450</v>
      </c>
      <c r="G91" s="6">
        <f>+F91</f>
        <v>450</v>
      </c>
      <c r="H91" s="6">
        <f>+G91-F91</f>
        <v>0</v>
      </c>
    </row>
    <row r="92" spans="3:9">
      <c r="D92" s="5" t="s">
        <v>81</v>
      </c>
      <c r="E92" s="6">
        <v>211.51</v>
      </c>
      <c r="F92" s="6">
        <v>750</v>
      </c>
      <c r="G92" s="6">
        <f>+F92</f>
        <v>750</v>
      </c>
      <c r="H92" s="6">
        <f t="shared" ref="H92:H95" si="14">+G92-F92</f>
        <v>0</v>
      </c>
    </row>
    <row r="93" spans="3:9">
      <c r="D93" s="5" t="s">
        <v>82</v>
      </c>
      <c r="E93" s="6">
        <v>0</v>
      </c>
      <c r="F93" s="6">
        <v>100</v>
      </c>
      <c r="G93" s="6">
        <f>+F93</f>
        <v>100</v>
      </c>
      <c r="H93" s="6">
        <f t="shared" si="14"/>
        <v>0</v>
      </c>
    </row>
    <row r="94" spans="3:9">
      <c r="D94" s="5" t="s">
        <v>83</v>
      </c>
      <c r="E94" s="7">
        <v>0</v>
      </c>
      <c r="F94" s="7">
        <v>5500</v>
      </c>
      <c r="G94" s="7">
        <f>+F94</f>
        <v>5500</v>
      </c>
      <c r="H94" s="7">
        <f t="shared" si="14"/>
        <v>0</v>
      </c>
    </row>
    <row r="95" spans="3:9">
      <c r="C95" s="5" t="s">
        <v>84</v>
      </c>
      <c r="E95" s="6">
        <f t="shared" ref="E95:F95" si="15">SUM(E91:E94)</f>
        <v>631.51</v>
      </c>
      <c r="F95" s="6">
        <f t="shared" si="15"/>
        <v>6800</v>
      </c>
      <c r="G95" s="6">
        <f>SUM(G91:G94)</f>
        <v>6800</v>
      </c>
      <c r="H95" s="6">
        <f t="shared" si="14"/>
        <v>0</v>
      </c>
    </row>
    <row r="96" spans="3:9">
      <c r="C96" s="5"/>
      <c r="E96" s="6"/>
      <c r="F96" s="6"/>
      <c r="G96" s="6"/>
      <c r="H96" s="6"/>
    </row>
    <row r="97" spans="3:9">
      <c r="C97" s="5" t="s">
        <v>85</v>
      </c>
    </row>
    <row r="98" spans="3:9">
      <c r="D98" s="5" t="s">
        <v>86</v>
      </c>
      <c r="E98" s="6">
        <v>0</v>
      </c>
      <c r="F98" s="6">
        <v>1000</v>
      </c>
      <c r="G98" s="6">
        <f>+F98</f>
        <v>1000</v>
      </c>
      <c r="H98" s="6">
        <f>+G98-F98</f>
        <v>0</v>
      </c>
    </row>
    <row r="99" spans="3:9">
      <c r="D99" s="5" t="s">
        <v>87</v>
      </c>
      <c r="E99" s="6">
        <v>5311.3</v>
      </c>
      <c r="F99" s="6">
        <v>5000</v>
      </c>
      <c r="G99" s="6">
        <f>+E99</f>
        <v>5311.3</v>
      </c>
      <c r="H99" s="6">
        <f t="shared" ref="H99:H106" si="16">+G99-F99</f>
        <v>311.30000000000018</v>
      </c>
      <c r="I99" s="12" t="s">
        <v>130</v>
      </c>
    </row>
    <row r="100" spans="3:9">
      <c r="D100" s="5" t="s">
        <v>88</v>
      </c>
      <c r="E100" s="6">
        <f>228.7+207.2</f>
        <v>435.9</v>
      </c>
      <c r="F100" s="6">
        <v>1000</v>
      </c>
      <c r="G100" s="6">
        <f>+F100</f>
        <v>1000</v>
      </c>
      <c r="H100" s="6">
        <f t="shared" si="16"/>
        <v>0</v>
      </c>
    </row>
    <row r="101" spans="3:9">
      <c r="D101" s="5" t="s">
        <v>89</v>
      </c>
      <c r="E101" s="6">
        <v>0</v>
      </c>
      <c r="F101" s="6">
        <v>1500</v>
      </c>
      <c r="G101" s="6">
        <f>+F101</f>
        <v>1500</v>
      </c>
      <c r="H101" s="6">
        <f t="shared" si="16"/>
        <v>0</v>
      </c>
    </row>
    <row r="102" spans="3:9">
      <c r="D102" s="5" t="s">
        <v>90</v>
      </c>
      <c r="E102" s="6">
        <v>0</v>
      </c>
      <c r="F102" s="6">
        <v>150</v>
      </c>
      <c r="G102" s="6">
        <f>+F102</f>
        <v>150</v>
      </c>
      <c r="H102" s="6">
        <f t="shared" si="16"/>
        <v>0</v>
      </c>
    </row>
    <row r="103" spans="3:9">
      <c r="D103" s="5" t="s">
        <v>91</v>
      </c>
      <c r="E103" s="6">
        <v>0</v>
      </c>
      <c r="F103" s="6">
        <v>100</v>
      </c>
      <c r="G103" s="6">
        <f>+F103</f>
        <v>100</v>
      </c>
      <c r="H103" s="6">
        <f t="shared" si="16"/>
        <v>0</v>
      </c>
    </row>
    <row r="104" spans="3:9">
      <c r="D104" s="5" t="s">
        <v>92</v>
      </c>
      <c r="E104" s="6">
        <v>380</v>
      </c>
      <c r="F104" s="6">
        <v>1200</v>
      </c>
      <c r="G104" s="6">
        <f>+E104</f>
        <v>380</v>
      </c>
      <c r="H104" s="6">
        <f t="shared" si="16"/>
        <v>-820</v>
      </c>
      <c r="I104" s="12" t="s">
        <v>137</v>
      </c>
    </row>
    <row r="105" spans="3:9">
      <c r="D105" s="5" t="s">
        <v>93</v>
      </c>
      <c r="E105" s="7">
        <v>0</v>
      </c>
      <c r="F105" s="7">
        <v>150</v>
      </c>
      <c r="G105" s="7">
        <f>+F105</f>
        <v>150</v>
      </c>
      <c r="H105" s="7">
        <f t="shared" si="16"/>
        <v>0</v>
      </c>
    </row>
    <row r="106" spans="3:9">
      <c r="C106" s="5" t="s">
        <v>94</v>
      </c>
      <c r="E106" s="6">
        <f t="shared" ref="E106:F106" si="17">SUM(E98:E105)</f>
        <v>6127.2</v>
      </c>
      <c r="F106" s="6">
        <f t="shared" si="17"/>
        <v>10100</v>
      </c>
      <c r="G106" s="6">
        <f>SUM(G98:G105)</f>
        <v>9591.2999999999993</v>
      </c>
      <c r="H106" s="6">
        <f t="shared" si="16"/>
        <v>-508.70000000000073</v>
      </c>
    </row>
    <row r="107" spans="3:9">
      <c r="C107" s="5"/>
      <c r="E107" s="6"/>
      <c r="F107" s="6"/>
      <c r="G107" s="6"/>
      <c r="H107" s="6"/>
    </row>
    <row r="108" spans="3:9">
      <c r="C108" s="5" t="s">
        <v>95</v>
      </c>
    </row>
    <row r="109" spans="3:9">
      <c r="D109" s="5" t="s">
        <v>96</v>
      </c>
      <c r="E109" s="6">
        <v>4027.05</v>
      </c>
      <c r="F109" s="6">
        <v>3000</v>
      </c>
      <c r="G109" s="6">
        <f>+E109</f>
        <v>4027.05</v>
      </c>
      <c r="H109" s="6">
        <f>+G109-F109</f>
        <v>1027.0500000000002</v>
      </c>
      <c r="I109" s="12" t="s">
        <v>130</v>
      </c>
    </row>
    <row r="110" spans="3:9">
      <c r="D110" s="5" t="s">
        <v>97</v>
      </c>
      <c r="E110" s="6">
        <v>0</v>
      </c>
      <c r="F110" s="6">
        <v>2500</v>
      </c>
      <c r="G110" s="6">
        <f>+F110</f>
        <v>2500</v>
      </c>
      <c r="H110" s="6">
        <f t="shared" ref="H110:H117" si="18">+G110-F110</f>
        <v>0</v>
      </c>
    </row>
    <row r="111" spans="3:9">
      <c r="D111" s="5" t="s">
        <v>98</v>
      </c>
      <c r="E111" s="6">
        <v>0</v>
      </c>
      <c r="F111" s="6">
        <v>5500</v>
      </c>
      <c r="G111" s="6">
        <f>+F111</f>
        <v>5500</v>
      </c>
      <c r="H111" s="6">
        <f t="shared" si="18"/>
        <v>0</v>
      </c>
    </row>
    <row r="112" spans="3:9">
      <c r="D112" s="5" t="s">
        <v>99</v>
      </c>
      <c r="E112" s="6">
        <v>0</v>
      </c>
      <c r="F112" s="6">
        <v>500</v>
      </c>
      <c r="G112" s="6">
        <f>+F112</f>
        <v>500</v>
      </c>
      <c r="H112" s="6">
        <f t="shared" si="18"/>
        <v>0</v>
      </c>
    </row>
    <row r="113" spans="3:9">
      <c r="D113" s="13" t="s">
        <v>140</v>
      </c>
      <c r="E113" s="6">
        <v>0</v>
      </c>
      <c r="F113" s="6">
        <v>0</v>
      </c>
      <c r="G113" s="6">
        <v>250</v>
      </c>
      <c r="H113" s="6">
        <f t="shared" si="18"/>
        <v>250</v>
      </c>
      <c r="I113" s="12" t="s">
        <v>154</v>
      </c>
    </row>
    <row r="114" spans="3:9">
      <c r="D114" s="5" t="s">
        <v>100</v>
      </c>
      <c r="E114" s="6">
        <v>3463.56</v>
      </c>
      <c r="F114" s="6">
        <v>2500</v>
      </c>
      <c r="G114" s="6">
        <f>+E114</f>
        <v>3463.56</v>
      </c>
      <c r="H114" s="6">
        <f t="shared" si="18"/>
        <v>963.56</v>
      </c>
      <c r="I114" s="12" t="s">
        <v>130</v>
      </c>
    </row>
    <row r="115" spans="3:9">
      <c r="D115" s="5" t="s">
        <v>101</v>
      </c>
      <c r="E115" s="6">
        <v>34.04</v>
      </c>
      <c r="F115" s="6">
        <v>100</v>
      </c>
      <c r="G115" s="6">
        <f>+F115</f>
        <v>100</v>
      </c>
      <c r="H115" s="6">
        <f t="shared" si="18"/>
        <v>0</v>
      </c>
    </row>
    <row r="116" spans="3:9">
      <c r="D116" s="5" t="s">
        <v>102</v>
      </c>
      <c r="E116" s="7">
        <v>105.52</v>
      </c>
      <c r="F116" s="7">
        <v>75</v>
      </c>
      <c r="G116" s="7">
        <v>125</v>
      </c>
      <c r="H116" s="7">
        <f t="shared" si="18"/>
        <v>50</v>
      </c>
      <c r="I116" s="12" t="s">
        <v>138</v>
      </c>
    </row>
    <row r="117" spans="3:9">
      <c r="C117" s="5" t="s">
        <v>103</v>
      </c>
      <c r="E117" s="6">
        <f>SUM(E109:E116)</f>
        <v>7630.170000000001</v>
      </c>
      <c r="F117" s="6">
        <f>SUM(F109:F116)</f>
        <v>14175</v>
      </c>
      <c r="G117" s="6">
        <f>SUM(G109:G116)</f>
        <v>16465.61</v>
      </c>
      <c r="H117" s="6">
        <f>+G117-F117</f>
        <v>2290.6100000000006</v>
      </c>
    </row>
    <row r="118" spans="3:9">
      <c r="C118" s="5"/>
      <c r="E118" s="6"/>
      <c r="F118" s="6"/>
      <c r="G118" s="6"/>
      <c r="H118" s="6"/>
    </row>
    <row r="119" spans="3:9">
      <c r="C119" s="5" t="s">
        <v>104</v>
      </c>
    </row>
    <row r="120" spans="3:9">
      <c r="D120" s="5" t="s">
        <v>105</v>
      </c>
      <c r="E120" s="6">
        <v>92.99</v>
      </c>
      <c r="F120" s="6">
        <v>2785</v>
      </c>
      <c r="G120" s="10">
        <f>+F120</f>
        <v>2785</v>
      </c>
      <c r="H120" s="10">
        <f>+G120-F120</f>
        <v>0</v>
      </c>
    </row>
    <row r="121" spans="3:9">
      <c r="D121" s="5" t="s">
        <v>106</v>
      </c>
      <c r="E121" s="7">
        <v>240</v>
      </c>
      <c r="F121" s="7">
        <v>480</v>
      </c>
      <c r="G121" s="7">
        <v>300</v>
      </c>
      <c r="H121" s="15">
        <f t="shared" ref="H121:H122" si="19">+G121-F121</f>
        <v>-180</v>
      </c>
      <c r="I121" s="12" t="s">
        <v>139</v>
      </c>
    </row>
    <row r="122" spans="3:9">
      <c r="C122" s="5" t="s">
        <v>107</v>
      </c>
      <c r="E122" s="6">
        <f>SUM(E120:E121)</f>
        <v>332.99</v>
      </c>
      <c r="F122" s="6">
        <f>SUM(F120:F121)</f>
        <v>3265</v>
      </c>
      <c r="G122" s="6">
        <f>SUM(G120:G121)</f>
        <v>3085</v>
      </c>
      <c r="H122" s="10">
        <f t="shared" si="19"/>
        <v>-180</v>
      </c>
    </row>
    <row r="123" spans="3:9">
      <c r="C123" s="5"/>
      <c r="E123" s="6"/>
      <c r="F123" s="6"/>
      <c r="G123" s="6"/>
      <c r="H123" s="6"/>
    </row>
    <row r="124" spans="3:9">
      <c r="C124" s="5" t="s">
        <v>108</v>
      </c>
    </row>
    <row r="125" spans="3:9">
      <c r="D125" s="5" t="s">
        <v>109</v>
      </c>
      <c r="E125" s="6">
        <v>0</v>
      </c>
      <c r="F125" s="6">
        <v>2500</v>
      </c>
      <c r="G125" s="9">
        <f>+F125</f>
        <v>2500</v>
      </c>
      <c r="H125" s="9">
        <f>+G125-F125</f>
        <v>0</v>
      </c>
      <c r="I125" s="12" t="s">
        <v>148</v>
      </c>
    </row>
    <row r="126" spans="3:9">
      <c r="D126" s="5" t="s">
        <v>110</v>
      </c>
      <c r="E126" s="6">
        <v>2020.3</v>
      </c>
      <c r="F126" s="6">
        <v>6250</v>
      </c>
      <c r="G126" s="9">
        <f>+F126</f>
        <v>6250</v>
      </c>
      <c r="H126" s="9">
        <f t="shared" ref="H126:H131" si="20">+G126-F126</f>
        <v>0</v>
      </c>
      <c r="I126" s="12" t="s">
        <v>149</v>
      </c>
    </row>
    <row r="127" spans="3:9">
      <c r="D127" s="5" t="s">
        <v>111</v>
      </c>
      <c r="E127" s="6">
        <v>1498.53</v>
      </c>
      <c r="F127" s="6">
        <v>3000</v>
      </c>
      <c r="G127" s="9">
        <f>+F127</f>
        <v>3000</v>
      </c>
      <c r="H127" s="9">
        <f t="shared" si="20"/>
        <v>0</v>
      </c>
      <c r="I127" s="12" t="s">
        <v>150</v>
      </c>
    </row>
    <row r="128" spans="3:9">
      <c r="D128" s="5" t="s">
        <v>112</v>
      </c>
      <c r="E128" s="6">
        <v>210.21</v>
      </c>
      <c r="F128" s="6">
        <v>3000</v>
      </c>
      <c r="G128" s="9">
        <f>+F128</f>
        <v>3000</v>
      </c>
      <c r="H128" s="9">
        <f t="shared" si="20"/>
        <v>0</v>
      </c>
      <c r="I128" s="12" t="s">
        <v>151</v>
      </c>
    </row>
    <row r="129" spans="1:9">
      <c r="D129" s="5" t="s">
        <v>113</v>
      </c>
      <c r="E129" s="6">
        <v>0</v>
      </c>
      <c r="F129" s="6">
        <v>1000</v>
      </c>
      <c r="G129" s="9">
        <f>+F129</f>
        <v>1000</v>
      </c>
      <c r="H129" s="9">
        <f t="shared" si="20"/>
        <v>0</v>
      </c>
      <c r="I129" s="12" t="s">
        <v>152</v>
      </c>
    </row>
    <row r="130" spans="1:9">
      <c r="D130" s="5" t="s">
        <v>114</v>
      </c>
      <c r="E130" s="7">
        <v>0</v>
      </c>
      <c r="F130" s="7">
        <v>3000</v>
      </c>
      <c r="G130" s="8">
        <f>+F130</f>
        <v>3000</v>
      </c>
      <c r="H130" s="8">
        <f t="shared" si="20"/>
        <v>0</v>
      </c>
      <c r="I130" s="12" t="s">
        <v>153</v>
      </c>
    </row>
    <row r="131" spans="1:9">
      <c r="C131" s="5" t="s">
        <v>115</v>
      </c>
      <c r="E131" s="6">
        <f>SUM(E125:E130)</f>
        <v>3729.04</v>
      </c>
      <c r="F131" s="6">
        <f>SUM(F125:F130)</f>
        <v>18750</v>
      </c>
      <c r="G131" s="6">
        <f>SUM(G125:G130)</f>
        <v>18750</v>
      </c>
      <c r="H131" s="9">
        <f t="shared" si="20"/>
        <v>0</v>
      </c>
    </row>
    <row r="132" spans="1:9">
      <c r="C132" s="5"/>
      <c r="E132" s="6"/>
      <c r="F132" s="6"/>
      <c r="G132" s="6"/>
      <c r="H132" s="6"/>
    </row>
    <row r="133" spans="1:9">
      <c r="C133" s="5" t="s">
        <v>116</v>
      </c>
    </row>
    <row r="134" spans="1:9">
      <c r="D134" s="5" t="s">
        <v>117</v>
      </c>
      <c r="E134" s="6">
        <v>883.81</v>
      </c>
      <c r="F134" s="6">
        <v>1800</v>
      </c>
      <c r="G134" s="6">
        <f>+F134</f>
        <v>1800</v>
      </c>
      <c r="H134" s="6">
        <f>+G134-F134</f>
        <v>0</v>
      </c>
    </row>
    <row r="135" spans="1:9">
      <c r="D135" s="5" t="s">
        <v>118</v>
      </c>
      <c r="E135" s="7">
        <v>5740</v>
      </c>
      <c r="F135" s="7">
        <v>16750</v>
      </c>
      <c r="G135" s="7">
        <f>+F135</f>
        <v>16750</v>
      </c>
      <c r="H135" s="7">
        <f t="shared" ref="H135:H136" si="21">+G135-F135</f>
        <v>0</v>
      </c>
    </row>
    <row r="136" spans="1:9">
      <c r="C136" s="5" t="s">
        <v>119</v>
      </c>
      <c r="E136" s="6">
        <f>SUM(E134:E135)</f>
        <v>6623.8099999999995</v>
      </c>
      <c r="F136" s="6">
        <f t="shared" ref="F136" si="22">SUM(F134:F135)</f>
        <v>18550</v>
      </c>
      <c r="G136" s="6">
        <f>SUM(G134:G135)</f>
        <v>18550</v>
      </c>
      <c r="H136" s="6">
        <f t="shared" si="21"/>
        <v>0</v>
      </c>
    </row>
    <row r="137" spans="1:9">
      <c r="C137" s="5"/>
      <c r="E137" s="6"/>
      <c r="F137" s="6"/>
      <c r="G137" s="6"/>
      <c r="H137" s="6"/>
    </row>
    <row r="138" spans="1:9">
      <c r="C138" s="5" t="s">
        <v>120</v>
      </c>
      <c r="E138" s="6">
        <v>1905</v>
      </c>
      <c r="F138" s="6">
        <v>1500</v>
      </c>
      <c r="G138" s="6">
        <f>+E138</f>
        <v>1905</v>
      </c>
      <c r="H138" s="6">
        <f>+G138-F138</f>
        <v>405</v>
      </c>
      <c r="I138" s="12" t="s">
        <v>130</v>
      </c>
    </row>
    <row r="139" spans="1:9">
      <c r="B139" s="29" t="s">
        <v>121</v>
      </c>
      <c r="C139" s="30"/>
      <c r="D139" s="30"/>
      <c r="E139" s="32">
        <f>+E45+E59+E71+E80+E88+E95+E106+E117+E122+E131+E136+E138</f>
        <v>31189.58</v>
      </c>
      <c r="F139" s="32">
        <f t="shared" ref="F139:H139" si="23">+F45+F59+F71+F80+F88+F95+F106+F117+F122+F131+F136+F138</f>
        <v>116174.66</v>
      </c>
      <c r="G139" s="32">
        <f t="shared" si="23"/>
        <v>116810.52</v>
      </c>
      <c r="H139" s="32">
        <f t="shared" si="23"/>
        <v>635.86000000000013</v>
      </c>
      <c r="I139" s="12" t="s">
        <v>146</v>
      </c>
    </row>
    <row r="140" spans="1:9">
      <c r="B140" s="5"/>
      <c r="E140" s="11"/>
      <c r="F140" s="11"/>
      <c r="G140" s="11"/>
      <c r="H140" s="6"/>
    </row>
    <row r="141" spans="1:9" ht="13" thickBot="1">
      <c r="A141" s="29" t="s">
        <v>122</v>
      </c>
      <c r="B141" s="30"/>
      <c r="C141" s="30"/>
      <c r="D141" s="30"/>
      <c r="E141" s="28">
        <f>+E39-E139</f>
        <v>14344.19999999999</v>
      </c>
      <c r="F141" s="28">
        <f t="shared" ref="F141:H141" si="24">+F39-F139</f>
        <v>-30764.660000000003</v>
      </c>
      <c r="G141" s="28">
        <f t="shared" si="24"/>
        <v>-30764.659999999989</v>
      </c>
      <c r="H141" s="28">
        <f t="shared" si="24"/>
        <v>1.5006662579253316E-11</v>
      </c>
      <c r="I141" s="12" t="s">
        <v>144</v>
      </c>
    </row>
  </sheetData>
  <pageMargins left="0.75" right="0.75" top="1" bottom="1" header="0.5" footer="0.5"/>
  <pageSetup scale="70" orientation="portrait" horizontalDpi="4294967292" verticalDpi="4294967292"/>
  <rowBreaks count="1" manualBreakCount="1">
    <brk id="39" max="16383" man="1"/>
  </rowBreaks>
  <colBreaks count="1" manualBreakCount="1">
    <brk id="8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Mid Year Budget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Jasen Miner</dc:creator>
  <cp:lastModifiedBy>Jasen Miner</cp:lastModifiedBy>
  <dcterms:created xsi:type="dcterms:W3CDTF">2015-01-16T19:17:23Z</dcterms:created>
  <dcterms:modified xsi:type="dcterms:W3CDTF">2015-01-20T22:37:25Z</dcterms:modified>
</cp:coreProperties>
</file>