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0" windowWidth="13995" windowHeight="10245" activeTab="0"/>
  </bookViews>
  <sheets>
    <sheet name="Sheet1" sheetId="1" r:id="rId1"/>
  </sheets>
  <definedNames>
    <definedName name="_xlfn.COUNTIFS" hidden="1">#NAME?</definedName>
    <definedName name="_xlnm.Print_Area" localSheetId="0">'Sheet1'!$A$1:$J$58</definedName>
  </definedNames>
  <calcPr fullCalcOnLoad="1"/>
</workbook>
</file>

<file path=xl/sharedStrings.xml><?xml version="1.0" encoding="utf-8"?>
<sst xmlns="http://schemas.openxmlformats.org/spreadsheetml/2006/main" count="119" uniqueCount="118">
  <si>
    <t>State</t>
  </si>
  <si>
    <t>Indiana</t>
  </si>
  <si>
    <t>California</t>
  </si>
  <si>
    <t>Texas</t>
  </si>
  <si>
    <t>Washington</t>
  </si>
  <si>
    <t>Hawaii</t>
  </si>
  <si>
    <t>Maine</t>
  </si>
  <si>
    <t>Virginia</t>
  </si>
  <si>
    <t>Oklahoma</t>
  </si>
  <si>
    <t>Colorado</t>
  </si>
  <si>
    <t>Maryland</t>
  </si>
  <si>
    <t>South Carolina</t>
  </si>
  <si>
    <t>Idaho</t>
  </si>
  <si>
    <t>Connecticut</t>
  </si>
  <si>
    <t>Massachusetts</t>
  </si>
  <si>
    <t>Pennsylvania</t>
  </si>
  <si>
    <t>Arizona</t>
  </si>
  <si>
    <t>New Jersey</t>
  </si>
  <si>
    <t>Rhode Island</t>
  </si>
  <si>
    <t>Iowa</t>
  </si>
  <si>
    <t>New York</t>
  </si>
  <si>
    <t>North Carolina</t>
  </si>
  <si>
    <t>Missouri</t>
  </si>
  <si>
    <t>Nevada</t>
  </si>
  <si>
    <t>Louisiana</t>
  </si>
  <si>
    <t>Florida</t>
  </si>
  <si>
    <t>New Mexico</t>
  </si>
  <si>
    <t>Mississippi</t>
  </si>
  <si>
    <t>South Dakota</t>
  </si>
  <si>
    <t>Utah</t>
  </si>
  <si>
    <t>Oregon</t>
  </si>
  <si>
    <t>Michigan</t>
  </si>
  <si>
    <t>Kentucky</t>
  </si>
  <si>
    <t>New Hampshire</t>
  </si>
  <si>
    <t>Illinois</t>
  </si>
  <si>
    <t>Delaware</t>
  </si>
  <si>
    <t>Alabama</t>
  </si>
  <si>
    <t>Tennessee</t>
  </si>
  <si>
    <t>Georgia</t>
  </si>
  <si>
    <t>Minnesota</t>
  </si>
  <si>
    <t>Arkansas</t>
  </si>
  <si>
    <t>North Dakota</t>
  </si>
  <si>
    <t>Wisconsin</t>
  </si>
  <si>
    <t>Vermont</t>
  </si>
  <si>
    <t>West Virginia</t>
  </si>
  <si>
    <t>DC</t>
  </si>
  <si>
    <t>Ohio</t>
  </si>
  <si>
    <t>at or above average</t>
  </si>
  <si>
    <t>Alaska</t>
  </si>
  <si>
    <t>Montana</t>
  </si>
  <si>
    <t>Kansas</t>
  </si>
  <si>
    <t>Nebraska</t>
  </si>
  <si>
    <t>Puerto Rico</t>
  </si>
  <si>
    <t>PA</t>
  </si>
  <si>
    <t>AZ</t>
  </si>
  <si>
    <t>VA</t>
  </si>
  <si>
    <t>CA</t>
  </si>
  <si>
    <t>TX</t>
  </si>
  <si>
    <t>DE</t>
  </si>
  <si>
    <t>NY</t>
  </si>
  <si>
    <t>CO</t>
  </si>
  <si>
    <t>MI</t>
  </si>
  <si>
    <t>SC</t>
  </si>
  <si>
    <t>HI</t>
  </si>
  <si>
    <t>IA</t>
  </si>
  <si>
    <t>NM</t>
  </si>
  <si>
    <t>NC</t>
  </si>
  <si>
    <t>WA</t>
  </si>
  <si>
    <t>OH</t>
  </si>
  <si>
    <t>NH</t>
  </si>
  <si>
    <t>IN</t>
  </si>
  <si>
    <t>LA</t>
  </si>
  <si>
    <t>NJ</t>
  </si>
  <si>
    <t>AR</t>
  </si>
  <si>
    <t>FL</t>
  </si>
  <si>
    <t>MA</t>
  </si>
  <si>
    <t>MO</t>
  </si>
  <si>
    <t>CT</t>
  </si>
  <si>
    <t>GA</t>
  </si>
  <si>
    <t>KS</t>
  </si>
  <si>
    <t>MD</t>
  </si>
  <si>
    <t>TN</t>
  </si>
  <si>
    <t>RI</t>
  </si>
  <si>
    <t>WI</t>
  </si>
  <si>
    <t>OK</t>
  </si>
  <si>
    <t>OR</t>
  </si>
  <si>
    <t>NV</t>
  </si>
  <si>
    <t>AK</t>
  </si>
  <si>
    <t>MT</t>
  </si>
  <si>
    <t>ID</t>
  </si>
  <si>
    <t>IL</t>
  </si>
  <si>
    <t>MN</t>
  </si>
  <si>
    <t>SD</t>
  </si>
  <si>
    <t>WV</t>
  </si>
  <si>
    <t>UT</t>
  </si>
  <si>
    <t>ME</t>
  </si>
  <si>
    <t>MS</t>
  </si>
  <si>
    <t>VT</t>
  </si>
  <si>
    <t>KY</t>
  </si>
  <si>
    <t>WY</t>
  </si>
  <si>
    <t>ND</t>
  </si>
  <si>
    <t>AL</t>
  </si>
  <si>
    <t>NE</t>
  </si>
  <si>
    <t>PR</t>
  </si>
  <si>
    <t>Wyoming</t>
  </si>
  <si>
    <t>at or above target/goal</t>
  </si>
  <si>
    <t>*Advocate Target is 100% of 2013 UDS FTE Numbers</t>
  </si>
  <si>
    <t>Target Advocates*</t>
  </si>
  <si>
    <t>Current # of Advocates</t>
  </si>
  <si>
    <t>% of Target</t>
  </si>
  <si>
    <t>Incomplete</t>
  </si>
  <si>
    <t>Total/Average</t>
  </si>
  <si>
    <t>Call-in Action</t>
  </si>
  <si>
    <t>Dear Colleague Letter Signatures</t>
  </si>
  <si>
    <t>% of Target*</t>
  </si>
  <si>
    <t>% of Target**</t>
  </si>
  <si>
    <t>**Congressional Target is number in state's delegation</t>
  </si>
  <si>
    <t>% of Current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</si>
</sst>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;[Red]0"/>
    <numFmt numFmtId="170" formatCode="#,##0;[Red]#,##0"/>
    <numFmt numFmtId="171" formatCode="[$-409]dddd\,\ mmmm\ dd\,\ yyyy"/>
    <numFmt numFmtId="172" formatCode="[$-409]h:mm:ss\ AM/PM"/>
    <numFmt numFmtId="173" formatCode="_(* #,##0_);_(* \(#,##0\);_(* &quot;-&quot;??_);_(@_)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00000"/>
    <numFmt numFmtId="178" formatCode="0.0"/>
    <numFmt numFmtId="179" formatCode="0.000"/>
    <numFmt numFmtId="180" formatCode="[$-409]mmmm\-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28" fillId="0" borderId="10" xfId="64" applyNumberFormat="1" applyFont="1" applyFill="1" applyBorder="1" applyAlignment="1">
      <alignment horizontal="center"/>
    </xf>
    <xf numFmtId="9" fontId="25" fillId="33" borderId="10" xfId="116" applyFont="1" applyFill="1" applyBorder="1" applyAlignment="1">
      <alignment horizontal="center"/>
    </xf>
    <xf numFmtId="173" fontId="26" fillId="0" borderId="10" xfId="54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9" fontId="26" fillId="0" borderId="10" xfId="116" applyFont="1" applyBorder="1" applyAlignment="1">
      <alignment horizontal="center" wrapText="1"/>
    </xf>
    <xf numFmtId="9" fontId="25" fillId="0" borderId="10" xfId="116" applyFont="1" applyBorder="1" applyAlignment="1">
      <alignment horizontal="center"/>
    </xf>
    <xf numFmtId="0" fontId="26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9" fontId="25" fillId="34" borderId="10" xfId="116" applyFont="1" applyFill="1" applyBorder="1" applyAlignment="1">
      <alignment horizontal="center"/>
    </xf>
    <xf numFmtId="9" fontId="25" fillId="0" borderId="10" xfId="116" applyFont="1" applyFill="1" applyBorder="1" applyAlignment="1">
      <alignment horizontal="center"/>
    </xf>
    <xf numFmtId="9" fontId="26" fillId="0" borderId="10" xfId="116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5" fillId="0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/>
    </xf>
    <xf numFmtId="9" fontId="26" fillId="0" borderId="10" xfId="116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3" fontId="47" fillId="0" borderId="10" xfId="64" applyNumberFormat="1" applyFont="1" applyFill="1" applyBorder="1" applyAlignment="1">
      <alignment horizontal="center"/>
    </xf>
    <xf numFmtId="3" fontId="47" fillId="0" borderId="10" xfId="110" applyNumberFormat="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/>
    </xf>
    <xf numFmtId="9" fontId="26" fillId="0" borderId="10" xfId="116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9" fontId="26" fillId="0" borderId="10" xfId="0" applyNumberFormat="1" applyFont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/>
    </xf>
    <xf numFmtId="173" fontId="26" fillId="0" borderId="10" xfId="54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8" fillId="34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center"/>
    </xf>
    <xf numFmtId="173" fontId="50" fillId="0" borderId="10" xfId="54" applyNumberFormat="1" applyFont="1" applyFill="1" applyBorder="1" applyAlignment="1">
      <alignment horizontal="center"/>
    </xf>
    <xf numFmtId="173" fontId="25" fillId="0" borderId="10" xfId="54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73" fontId="3" fillId="0" borderId="10" xfId="54" applyNumberFormat="1" applyFont="1" applyBorder="1" applyAlignment="1">
      <alignment horizontal="center"/>
    </xf>
    <xf numFmtId="9" fontId="3" fillId="0" borderId="10" xfId="116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3" fillId="0" borderId="10" xfId="116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9" fontId="3" fillId="0" borderId="10" xfId="116" applyFont="1" applyBorder="1" applyAlignment="1">
      <alignment/>
    </xf>
    <xf numFmtId="9" fontId="49" fillId="0" borderId="10" xfId="0" applyNumberFormat="1" applyFont="1" applyFill="1" applyBorder="1" applyAlignment="1">
      <alignment horizontal="center" vertical="center" wrapText="1"/>
    </xf>
    <xf numFmtId="9" fontId="26" fillId="0" borderId="10" xfId="0" applyNumberFormat="1" applyFont="1" applyFill="1" applyBorder="1" applyAlignment="1">
      <alignment horizontal="center" wrapText="1"/>
    </xf>
    <xf numFmtId="9" fontId="49" fillId="33" borderId="10" xfId="0" applyNumberFormat="1" applyFont="1" applyFill="1" applyBorder="1" applyAlignment="1">
      <alignment horizontal="center" vertical="center" wrapText="1"/>
    </xf>
    <xf numFmtId="9" fontId="49" fillId="25" borderId="10" xfId="0" applyNumberFormat="1" applyFont="1" applyFill="1" applyBorder="1" applyAlignment="1">
      <alignment horizontal="center" vertical="center" wrapText="1"/>
    </xf>
    <xf numFmtId="9" fontId="25" fillId="0" borderId="10" xfId="0" applyNumberFormat="1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9" fontId="25" fillId="25" borderId="10" xfId="116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2 2" xfId="57"/>
    <cellStyle name="Comma 2 2 2" xfId="58"/>
    <cellStyle name="Comma 2 2 2 2" xfId="59"/>
    <cellStyle name="Comma 2 2 3" xfId="60"/>
    <cellStyle name="Comma 2 2 4" xfId="61"/>
    <cellStyle name="Comma 2 3" xfId="62"/>
    <cellStyle name="Comma 2 4" xfId="63"/>
    <cellStyle name="Comma 3" xfId="64"/>
    <cellStyle name="Comma 3 2" xfId="65"/>
    <cellStyle name="Comma 4" xfId="66"/>
    <cellStyle name="Comma 4 2" xfId="67"/>
    <cellStyle name="Comma 4 2 2" xfId="68"/>
    <cellStyle name="Comma 4 3" xfId="69"/>
    <cellStyle name="Comma 4 4" xfId="70"/>
    <cellStyle name="Comma 5" xfId="71"/>
    <cellStyle name="Comma 6" xfId="72"/>
    <cellStyle name="Currency" xfId="73"/>
    <cellStyle name="Currency [0]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yperlink 2" xfId="83"/>
    <cellStyle name="Hyperlink 3" xfId="84"/>
    <cellStyle name="Input" xfId="85"/>
    <cellStyle name="Linked Cell" xfId="86"/>
    <cellStyle name="Neutral" xfId="87"/>
    <cellStyle name="Normal 2" xfId="88"/>
    <cellStyle name="Normal 2 2" xfId="89"/>
    <cellStyle name="Normal 2 3" xfId="90"/>
    <cellStyle name="Normal 3" xfId="91"/>
    <cellStyle name="Normal 3 2" xfId="92"/>
    <cellStyle name="Normal 3 2 2" xfId="93"/>
    <cellStyle name="Normal 3 2 2 2" xfId="94"/>
    <cellStyle name="Normal 3 2 3" xfId="95"/>
    <cellStyle name="Normal 3 2 4" xfId="96"/>
    <cellStyle name="Normal 3 3" xfId="97"/>
    <cellStyle name="Normal 3 3 2" xfId="98"/>
    <cellStyle name="Normal 3 3 2 2" xfId="99"/>
    <cellStyle name="Normal 3 3 3" xfId="100"/>
    <cellStyle name="Normal 3 3 4" xfId="101"/>
    <cellStyle name="Normal 3 4" xfId="102"/>
    <cellStyle name="Normal 3 5" xfId="103"/>
    <cellStyle name="Normal 3 6" xfId="104"/>
    <cellStyle name="Normal 4" xfId="105"/>
    <cellStyle name="Normal 4 2" xfId="106"/>
    <cellStyle name="Normal 4 2 2" xfId="107"/>
    <cellStyle name="Normal 4 3" xfId="108"/>
    <cellStyle name="Normal 4 4" xfId="109"/>
    <cellStyle name="Normal 5" xfId="110"/>
    <cellStyle name="Normal 6" xfId="111"/>
    <cellStyle name="Note" xfId="112"/>
    <cellStyle name="Note 2" xfId="113"/>
    <cellStyle name="Note 2 2" xfId="114"/>
    <cellStyle name="Output" xfId="115"/>
    <cellStyle name="Percent" xfId="116"/>
    <cellStyle name="Percent 2" xfId="117"/>
    <cellStyle name="Percent 2 2" xfId="118"/>
    <cellStyle name="Percent 2 3" xfId="119"/>
    <cellStyle name="Percent 3" xfId="120"/>
    <cellStyle name="Percent 3 2" xfId="121"/>
    <cellStyle name="Percent 3 2 2" xfId="122"/>
    <cellStyle name="Percent 3 2 2 2" xfId="123"/>
    <cellStyle name="Percent 3 2 3" xfId="124"/>
    <cellStyle name="Percent 3 2 4" xfId="125"/>
    <cellStyle name="Percent 3 3" xfId="126"/>
    <cellStyle name="Percent 3 4" xfId="127"/>
    <cellStyle name="Percent 4" xfId="128"/>
    <cellStyle name="Percent 4 2" xfId="129"/>
    <cellStyle name="Percent 4 2 2" xfId="130"/>
    <cellStyle name="Percent 4 3" xfId="131"/>
    <cellStyle name="Percent 4 4" xfId="132"/>
    <cellStyle name="Percent 5" xfId="133"/>
    <cellStyle name="Percent 6" xfId="134"/>
    <cellStyle name="Title" xfId="135"/>
    <cellStyle name="Total" xfId="136"/>
    <cellStyle name="Warning Text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tabSelected="1" view="pageLayout" workbookViewId="0" topLeftCell="A5">
      <selection activeCell="H5" sqref="H5"/>
    </sheetView>
  </sheetViews>
  <sheetFormatPr defaultColWidth="11.421875" defaultRowHeight="12.75"/>
  <cols>
    <col min="1" max="1" width="15.28125" style="40" bestFit="1" customWidth="1"/>
    <col min="2" max="2" width="4.140625" style="18" bestFit="1" customWidth="1"/>
    <col min="3" max="3" width="12.57421875" style="41" customWidth="1"/>
    <col min="4" max="4" width="13.140625" style="42" customWidth="1"/>
    <col min="5" max="5" width="7.7109375" style="43" customWidth="1"/>
    <col min="6" max="6" width="10.00390625" style="44" customWidth="1"/>
    <col min="7" max="7" width="10.00390625" style="53" customWidth="1"/>
    <col min="8" max="8" width="7.8515625" style="45" customWidth="1"/>
    <col min="9" max="9" width="12.7109375" style="46" customWidth="1"/>
    <col min="10" max="10" width="9.140625" style="47" customWidth="1"/>
    <col min="11" max="16384" width="11.421875" style="18" customWidth="1"/>
  </cols>
  <sheetData>
    <row r="1" spans="1:10" s="13" customFormat="1" ht="57" customHeight="1">
      <c r="A1" s="56" t="s">
        <v>0</v>
      </c>
      <c r="B1" s="56"/>
      <c r="C1" s="4" t="s">
        <v>107</v>
      </c>
      <c r="D1" s="3" t="s">
        <v>108</v>
      </c>
      <c r="E1" s="11" t="s">
        <v>109</v>
      </c>
      <c r="F1" s="4" t="s">
        <v>112</v>
      </c>
      <c r="G1" s="49" t="s">
        <v>117</v>
      </c>
      <c r="H1" s="5" t="s">
        <v>114</v>
      </c>
      <c r="I1" s="12" t="s">
        <v>113</v>
      </c>
      <c r="J1" s="5" t="s">
        <v>115</v>
      </c>
    </row>
    <row r="2" spans="1:10" ht="17.25" customHeight="1">
      <c r="A2" s="14" t="s">
        <v>36</v>
      </c>
      <c r="B2" s="15" t="s">
        <v>101</v>
      </c>
      <c r="C2" s="16">
        <v>1459.86</v>
      </c>
      <c r="D2" s="1">
        <v>693</v>
      </c>
      <c r="E2" s="10">
        <f>D2/C2</f>
        <v>0.4747030537174798</v>
      </c>
      <c r="F2" s="15">
        <v>103</v>
      </c>
      <c r="G2" s="48">
        <f>F2/D2</f>
        <v>0.14862914862914864</v>
      </c>
      <c r="H2" s="6">
        <f>F2/C2</f>
        <v>0.07055471072568603</v>
      </c>
      <c r="I2" s="17">
        <f>1</f>
        <v>1</v>
      </c>
      <c r="J2" s="6">
        <v>0.1111111111111111</v>
      </c>
    </row>
    <row r="3" spans="1:10" ht="17.25" customHeight="1">
      <c r="A3" s="14" t="s">
        <v>48</v>
      </c>
      <c r="B3" s="15" t="s">
        <v>87</v>
      </c>
      <c r="C3" s="16">
        <v>1423.65</v>
      </c>
      <c r="D3" s="1">
        <v>210</v>
      </c>
      <c r="E3" s="10">
        <f>D3/C3</f>
        <v>0.1475081656305974</v>
      </c>
      <c r="F3" s="15">
        <v>63</v>
      </c>
      <c r="G3" s="50">
        <f aca="true" t="shared" si="0" ref="G3:G54">F3/D3</f>
        <v>0.3</v>
      </c>
      <c r="H3" s="6">
        <f aca="true" t="shared" si="1" ref="H3:H53">F3/C3</f>
        <v>0.04425244968917922</v>
      </c>
      <c r="I3" s="17">
        <f>1+1</f>
        <v>2</v>
      </c>
      <c r="J3" s="2">
        <v>0.6666666666666666</v>
      </c>
    </row>
    <row r="4" spans="1:10" ht="17.25" customHeight="1">
      <c r="A4" s="19" t="s">
        <v>16</v>
      </c>
      <c r="B4" s="15" t="s">
        <v>54</v>
      </c>
      <c r="C4" s="16">
        <v>3480.8599999999997</v>
      </c>
      <c r="D4" s="1">
        <v>759</v>
      </c>
      <c r="E4" s="10">
        <f aca="true" t="shared" si="2" ref="E4:E39">D4/C4</f>
        <v>0.21804956246444845</v>
      </c>
      <c r="F4" s="15">
        <v>150</v>
      </c>
      <c r="G4" s="48">
        <f t="shared" si="0"/>
        <v>0.1976284584980237</v>
      </c>
      <c r="H4" s="6">
        <f t="shared" si="1"/>
        <v>0.043092798906017485</v>
      </c>
      <c r="I4" s="17">
        <f>5</f>
        <v>5</v>
      </c>
      <c r="J4" s="6">
        <v>0.45454545454545453</v>
      </c>
    </row>
    <row r="5" spans="1:10" ht="17.25" customHeight="1">
      <c r="A5" s="19" t="s">
        <v>40</v>
      </c>
      <c r="B5" s="15" t="s">
        <v>73</v>
      </c>
      <c r="C5" s="16">
        <v>1179.17</v>
      </c>
      <c r="D5" s="1">
        <v>1198</v>
      </c>
      <c r="E5" s="9">
        <f t="shared" si="2"/>
        <v>1.0159688594519873</v>
      </c>
      <c r="F5" s="15">
        <v>465</v>
      </c>
      <c r="G5" s="50">
        <f t="shared" si="0"/>
        <v>0.38814691151919867</v>
      </c>
      <c r="H5" s="54">
        <f t="shared" si="1"/>
        <v>0.3943451749959717</v>
      </c>
      <c r="I5" s="17">
        <f>2</f>
        <v>2</v>
      </c>
      <c r="J5" s="6">
        <v>0.3333333333333333</v>
      </c>
    </row>
    <row r="6" spans="1:10" ht="17.25" customHeight="1">
      <c r="A6" s="19" t="s">
        <v>2</v>
      </c>
      <c r="B6" s="15" t="s">
        <v>56</v>
      </c>
      <c r="C6" s="16">
        <v>26194.859999999986</v>
      </c>
      <c r="D6" s="1">
        <v>6964</v>
      </c>
      <c r="E6" s="10">
        <f t="shared" si="2"/>
        <v>0.2658536827453937</v>
      </c>
      <c r="F6" s="15">
        <v>2091</v>
      </c>
      <c r="G6" s="50">
        <f t="shared" si="0"/>
        <v>0.3002584721424469</v>
      </c>
      <c r="H6" s="6">
        <f t="shared" si="1"/>
        <v>0.0798248205945747</v>
      </c>
      <c r="I6" s="17">
        <f>39+2</f>
        <v>41</v>
      </c>
      <c r="J6" s="2">
        <v>0.7454545454545455</v>
      </c>
    </row>
    <row r="7" spans="1:10" ht="17.25" customHeight="1">
      <c r="A7" s="19" t="s">
        <v>9</v>
      </c>
      <c r="B7" s="15" t="s">
        <v>60</v>
      </c>
      <c r="C7" s="20">
        <v>3960.9199999999996</v>
      </c>
      <c r="D7" s="1">
        <v>3080</v>
      </c>
      <c r="E7" s="2">
        <f t="shared" si="2"/>
        <v>0.7775971239005081</v>
      </c>
      <c r="F7" s="15">
        <v>1156</v>
      </c>
      <c r="G7" s="50">
        <f t="shared" si="0"/>
        <v>0.37532467532467534</v>
      </c>
      <c r="H7" s="54">
        <f t="shared" si="1"/>
        <v>0.2918513880613595</v>
      </c>
      <c r="I7" s="17">
        <f>7+2</f>
        <v>9</v>
      </c>
      <c r="J7" s="2">
        <v>1</v>
      </c>
    </row>
    <row r="8" spans="1:10" ht="17.25" customHeight="1">
      <c r="A8" s="19" t="s">
        <v>13</v>
      </c>
      <c r="B8" s="15" t="s">
        <v>77</v>
      </c>
      <c r="C8" s="20">
        <v>2668.74</v>
      </c>
      <c r="D8" s="1">
        <v>685</v>
      </c>
      <c r="E8" s="10">
        <f t="shared" si="2"/>
        <v>0.2566754348494046</v>
      </c>
      <c r="F8" s="15">
        <v>264</v>
      </c>
      <c r="G8" s="50">
        <f t="shared" si="0"/>
        <v>0.3854014598540146</v>
      </c>
      <c r="H8" s="6">
        <f t="shared" si="1"/>
        <v>0.09892308729962455</v>
      </c>
      <c r="I8" s="17">
        <f>4+2</f>
        <v>6</v>
      </c>
      <c r="J8" s="2">
        <v>0.8571428571428571</v>
      </c>
    </row>
    <row r="9" spans="1:10" ht="17.25" customHeight="1">
      <c r="A9" s="19" t="s">
        <v>45</v>
      </c>
      <c r="B9" s="21" t="s">
        <v>45</v>
      </c>
      <c r="C9" s="16">
        <v>1493.93</v>
      </c>
      <c r="D9" s="1">
        <v>175</v>
      </c>
      <c r="E9" s="10">
        <f t="shared" si="2"/>
        <v>0.11714069601654696</v>
      </c>
      <c r="F9" s="15">
        <v>120</v>
      </c>
      <c r="G9" s="51">
        <f t="shared" si="0"/>
        <v>0.6857142857142857</v>
      </c>
      <c r="H9" s="6">
        <f t="shared" si="1"/>
        <v>0.08032504869706077</v>
      </c>
      <c r="I9" s="17">
        <f>1</f>
        <v>1</v>
      </c>
      <c r="J9" s="2">
        <v>1</v>
      </c>
    </row>
    <row r="10" spans="1:10" ht="17.25" customHeight="1">
      <c r="A10" s="19" t="s">
        <v>35</v>
      </c>
      <c r="B10" s="15" t="s">
        <v>58</v>
      </c>
      <c r="C10" s="16">
        <v>323.31</v>
      </c>
      <c r="D10" s="1">
        <v>343</v>
      </c>
      <c r="E10" s="9">
        <f t="shared" si="2"/>
        <v>1.0609013021558256</v>
      </c>
      <c r="F10" s="15">
        <v>33</v>
      </c>
      <c r="G10" s="48">
        <f t="shared" si="0"/>
        <v>0.09620991253644315</v>
      </c>
      <c r="H10" s="6">
        <f t="shared" si="1"/>
        <v>0.10206922149021064</v>
      </c>
      <c r="I10" s="17">
        <f>1+2</f>
        <v>3</v>
      </c>
      <c r="J10" s="2">
        <v>1</v>
      </c>
    </row>
    <row r="11" spans="1:10" ht="17.25" customHeight="1">
      <c r="A11" s="19" t="s">
        <v>25</v>
      </c>
      <c r="B11" s="15" t="s">
        <v>74</v>
      </c>
      <c r="C11" s="20">
        <v>7305.350000000003</v>
      </c>
      <c r="D11" s="1">
        <v>2883</v>
      </c>
      <c r="E11" s="10">
        <f t="shared" si="2"/>
        <v>0.394642282710616</v>
      </c>
      <c r="F11" s="15">
        <v>209</v>
      </c>
      <c r="G11" s="48">
        <f t="shared" si="0"/>
        <v>0.07249392993409642</v>
      </c>
      <c r="H11" s="6">
        <f t="shared" si="1"/>
        <v>0.028609169991855272</v>
      </c>
      <c r="I11" s="17">
        <f>16+2</f>
        <v>18</v>
      </c>
      <c r="J11" s="2">
        <v>0.6206896551724138</v>
      </c>
    </row>
    <row r="12" spans="1:10" ht="17.25" customHeight="1">
      <c r="A12" s="19" t="s">
        <v>38</v>
      </c>
      <c r="B12" s="15" t="s">
        <v>78</v>
      </c>
      <c r="C12" s="16">
        <v>1865.6399999999999</v>
      </c>
      <c r="D12" s="1">
        <v>1081</v>
      </c>
      <c r="E12" s="2">
        <f t="shared" si="2"/>
        <v>0.579425827062027</v>
      </c>
      <c r="F12" s="15">
        <v>535</v>
      </c>
      <c r="G12" s="51">
        <f t="shared" si="0"/>
        <v>0.49491211840888066</v>
      </c>
      <c r="H12" s="54">
        <f t="shared" si="1"/>
        <v>0.2867648635320855</v>
      </c>
      <c r="I12" s="17">
        <f>7+2</f>
        <v>9</v>
      </c>
      <c r="J12" s="6">
        <v>0.5625</v>
      </c>
    </row>
    <row r="13" spans="1:10" ht="17.25" customHeight="1">
      <c r="A13" s="19" t="s">
        <v>5</v>
      </c>
      <c r="B13" s="15" t="s">
        <v>63</v>
      </c>
      <c r="C13" s="16">
        <v>1634.26</v>
      </c>
      <c r="D13" s="1">
        <v>419</v>
      </c>
      <c r="E13" s="10">
        <f t="shared" si="2"/>
        <v>0.25638515291324515</v>
      </c>
      <c r="F13" s="15">
        <v>89</v>
      </c>
      <c r="G13" s="48">
        <f t="shared" si="0"/>
        <v>0.21241050119331742</v>
      </c>
      <c r="H13" s="6">
        <f t="shared" si="1"/>
        <v>0.05445889882882773</v>
      </c>
      <c r="I13" s="17">
        <f>2+2</f>
        <v>4</v>
      </c>
      <c r="J13" s="2">
        <v>1</v>
      </c>
    </row>
    <row r="14" spans="1:10" ht="17.25" customHeight="1">
      <c r="A14" s="19" t="s">
        <v>12</v>
      </c>
      <c r="B14" s="15" t="s">
        <v>89</v>
      </c>
      <c r="C14" s="16">
        <v>940.04</v>
      </c>
      <c r="D14" s="1">
        <v>381</v>
      </c>
      <c r="E14" s="10">
        <f t="shared" si="2"/>
        <v>0.40530190204672145</v>
      </c>
      <c r="F14" s="15">
        <v>20</v>
      </c>
      <c r="G14" s="48">
        <f t="shared" si="0"/>
        <v>0.05249343832020997</v>
      </c>
      <c r="H14" s="6">
        <f t="shared" si="1"/>
        <v>0.021275690396153357</v>
      </c>
      <c r="I14" s="17">
        <f>0+2</f>
        <v>2</v>
      </c>
      <c r="J14" s="6">
        <v>0.5</v>
      </c>
    </row>
    <row r="15" spans="1:10" ht="17.25" customHeight="1">
      <c r="A15" s="19" t="s">
        <v>34</v>
      </c>
      <c r="B15" s="15" t="s">
        <v>90</v>
      </c>
      <c r="C15" s="16">
        <v>6859.499999999999</v>
      </c>
      <c r="D15" s="1">
        <v>1794</v>
      </c>
      <c r="E15" s="10">
        <f t="shared" si="2"/>
        <v>0.2615350973102996</v>
      </c>
      <c r="F15" s="15">
        <v>880</v>
      </c>
      <c r="G15" s="50">
        <f t="shared" si="0"/>
        <v>0.49052396878483834</v>
      </c>
      <c r="H15" s="10">
        <f t="shared" si="1"/>
        <v>0.12828923390917707</v>
      </c>
      <c r="I15" s="17">
        <f>16+2</f>
        <v>18</v>
      </c>
      <c r="J15" s="2">
        <v>0.9</v>
      </c>
    </row>
    <row r="16" spans="1:10" ht="17.25" customHeight="1">
      <c r="A16" s="19" t="s">
        <v>1</v>
      </c>
      <c r="B16" s="15" t="s">
        <v>70</v>
      </c>
      <c r="C16" s="16">
        <v>2462.27</v>
      </c>
      <c r="D16" s="1">
        <v>2241</v>
      </c>
      <c r="E16" s="2">
        <f t="shared" si="2"/>
        <v>0.9101357690261426</v>
      </c>
      <c r="F16" s="15">
        <v>370</v>
      </c>
      <c r="G16" s="48">
        <f t="shared" si="0"/>
        <v>0.1651048639000446</v>
      </c>
      <c r="H16" s="10">
        <f t="shared" si="1"/>
        <v>0.1502678422756237</v>
      </c>
      <c r="I16" s="17">
        <f>1+1</f>
        <v>2</v>
      </c>
      <c r="J16" s="6">
        <v>0.18181818181818182</v>
      </c>
    </row>
    <row r="17" spans="1:10" ht="17.25" customHeight="1">
      <c r="A17" s="19" t="s">
        <v>19</v>
      </c>
      <c r="B17" s="15" t="s">
        <v>64</v>
      </c>
      <c r="C17" s="16">
        <v>1169.67</v>
      </c>
      <c r="D17" s="1">
        <v>483</v>
      </c>
      <c r="E17" s="10">
        <f t="shared" si="2"/>
        <v>0.412936982225756</v>
      </c>
      <c r="F17" s="15">
        <v>326</v>
      </c>
      <c r="G17" s="51">
        <f t="shared" si="0"/>
        <v>0.6749482401656315</v>
      </c>
      <c r="H17" s="2">
        <f t="shared" si="1"/>
        <v>0.2787110894525806</v>
      </c>
      <c r="I17" s="17">
        <f>2+1</f>
        <v>3</v>
      </c>
      <c r="J17" s="6">
        <v>0.5</v>
      </c>
    </row>
    <row r="18" spans="1:10" ht="17.25" customHeight="1">
      <c r="A18" s="19" t="s">
        <v>50</v>
      </c>
      <c r="B18" s="15" t="s">
        <v>79</v>
      </c>
      <c r="C18" s="16">
        <v>949.5999999999999</v>
      </c>
      <c r="D18" s="1">
        <v>253</v>
      </c>
      <c r="E18" s="10">
        <f t="shared" si="2"/>
        <v>0.2664279696714406</v>
      </c>
      <c r="F18" s="15">
        <v>108</v>
      </c>
      <c r="G18" s="50">
        <f t="shared" si="0"/>
        <v>0.4268774703557312</v>
      </c>
      <c r="H18" s="6">
        <f t="shared" si="1"/>
        <v>0.11373209772535806</v>
      </c>
      <c r="I18" s="17">
        <f>1</f>
        <v>1</v>
      </c>
      <c r="J18" s="6">
        <v>0.16666666666666666</v>
      </c>
    </row>
    <row r="19" spans="1:10" ht="17.25" customHeight="1">
      <c r="A19" s="19" t="s">
        <v>32</v>
      </c>
      <c r="B19" s="15" t="s">
        <v>98</v>
      </c>
      <c r="C19" s="16">
        <v>1851.36</v>
      </c>
      <c r="D19" s="1">
        <v>351</v>
      </c>
      <c r="E19" s="10">
        <f t="shared" si="2"/>
        <v>0.1895903551983407</v>
      </c>
      <c r="F19" s="15">
        <v>133</v>
      </c>
      <c r="G19" s="50">
        <f t="shared" si="0"/>
        <v>0.3789173789173789</v>
      </c>
      <c r="H19" s="6">
        <f t="shared" si="1"/>
        <v>0.07183908045977012</v>
      </c>
      <c r="I19" s="17">
        <f>2</f>
        <v>2</v>
      </c>
      <c r="J19" s="6">
        <v>0.25</v>
      </c>
    </row>
    <row r="20" spans="1:10" ht="17.25" customHeight="1">
      <c r="A20" s="19" t="s">
        <v>24</v>
      </c>
      <c r="B20" s="15" t="s">
        <v>71</v>
      </c>
      <c r="C20" s="16">
        <v>1642.0199999999998</v>
      </c>
      <c r="D20" s="1">
        <v>1053</v>
      </c>
      <c r="E20" s="2">
        <f t="shared" si="2"/>
        <v>0.6412832974019805</v>
      </c>
      <c r="F20" s="15">
        <v>265</v>
      </c>
      <c r="G20" s="50">
        <f t="shared" si="0"/>
        <v>0.251661918328585</v>
      </c>
      <c r="H20" s="10">
        <f t="shared" si="1"/>
        <v>0.16138658481626292</v>
      </c>
      <c r="I20" s="17">
        <f>4</f>
        <v>4</v>
      </c>
      <c r="J20" s="6">
        <v>0.5</v>
      </c>
    </row>
    <row r="21" spans="1:10" ht="17.25" customHeight="1">
      <c r="A21" s="19" t="s">
        <v>6</v>
      </c>
      <c r="B21" s="15" t="s">
        <v>95</v>
      </c>
      <c r="C21" s="16">
        <v>1564.83</v>
      </c>
      <c r="D21" s="1">
        <v>262</v>
      </c>
      <c r="E21" s="10">
        <f t="shared" si="2"/>
        <v>0.16743032789504292</v>
      </c>
      <c r="F21" s="15">
        <v>40</v>
      </c>
      <c r="G21" s="48">
        <f t="shared" si="0"/>
        <v>0.15267175572519084</v>
      </c>
      <c r="H21" s="6">
        <f t="shared" si="1"/>
        <v>0.025561882121380598</v>
      </c>
      <c r="I21" s="17">
        <f>2+2</f>
        <v>4</v>
      </c>
      <c r="J21" s="2">
        <v>1</v>
      </c>
    </row>
    <row r="22" spans="1:10" ht="17.25" customHeight="1">
      <c r="A22" s="19" t="s">
        <v>10</v>
      </c>
      <c r="B22" s="15" t="s">
        <v>80</v>
      </c>
      <c r="C22" s="16">
        <v>2512.52</v>
      </c>
      <c r="D22" s="1">
        <v>491</v>
      </c>
      <c r="E22" s="10">
        <f t="shared" si="2"/>
        <v>0.19542132997946285</v>
      </c>
      <c r="F22" s="15">
        <v>122</v>
      </c>
      <c r="G22" s="50">
        <f t="shared" si="0"/>
        <v>0.2484725050916497</v>
      </c>
      <c r="H22" s="6">
        <f t="shared" si="1"/>
        <v>0.04855682740833904</v>
      </c>
      <c r="I22" s="17">
        <f>5+1</f>
        <v>6</v>
      </c>
      <c r="J22" s="6">
        <v>0.6</v>
      </c>
    </row>
    <row r="23" spans="1:10" ht="17.25" customHeight="1">
      <c r="A23" s="19" t="s">
        <v>14</v>
      </c>
      <c r="B23" s="15" t="s">
        <v>75</v>
      </c>
      <c r="C23" s="16">
        <v>7341.6</v>
      </c>
      <c r="D23" s="1">
        <v>2298</v>
      </c>
      <c r="E23" s="10">
        <f t="shared" si="2"/>
        <v>0.3130107878391631</v>
      </c>
      <c r="F23" s="15">
        <v>437</v>
      </c>
      <c r="G23" s="48">
        <f t="shared" si="0"/>
        <v>0.19016536118363794</v>
      </c>
      <c r="H23" s="6">
        <f t="shared" si="1"/>
        <v>0.05952380952380952</v>
      </c>
      <c r="I23" s="17">
        <f>9+2</f>
        <v>11</v>
      </c>
      <c r="J23" s="2">
        <v>1</v>
      </c>
    </row>
    <row r="24" spans="1:10" ht="17.25" customHeight="1">
      <c r="A24" s="19" t="s">
        <v>31</v>
      </c>
      <c r="B24" s="15" t="s">
        <v>61</v>
      </c>
      <c r="C24" s="16">
        <v>4094.0299999999997</v>
      </c>
      <c r="D24" s="1">
        <v>2953</v>
      </c>
      <c r="E24" s="2">
        <f t="shared" si="2"/>
        <v>0.7212941771310909</v>
      </c>
      <c r="F24" s="15">
        <v>366</v>
      </c>
      <c r="G24" s="48">
        <f t="shared" si="0"/>
        <v>0.12394175414832374</v>
      </c>
      <c r="H24" s="6">
        <f t="shared" si="1"/>
        <v>0.08939846557059915</v>
      </c>
      <c r="I24" s="17">
        <f>9+2</f>
        <v>11</v>
      </c>
      <c r="J24" s="2">
        <v>0.6875</v>
      </c>
    </row>
    <row r="25" spans="1:10" ht="17.25" customHeight="1">
      <c r="A25" s="19" t="s">
        <v>39</v>
      </c>
      <c r="B25" s="15" t="s">
        <v>91</v>
      </c>
      <c r="C25" s="16">
        <v>1377.4299999999998</v>
      </c>
      <c r="D25" s="1">
        <v>418</v>
      </c>
      <c r="E25" s="10">
        <f t="shared" si="2"/>
        <v>0.3034636968847782</v>
      </c>
      <c r="F25" s="15">
        <v>139</v>
      </c>
      <c r="G25" s="50">
        <f t="shared" si="0"/>
        <v>0.33253588516746413</v>
      </c>
      <c r="H25" s="6">
        <f t="shared" si="1"/>
        <v>0.10091256905977074</v>
      </c>
      <c r="I25" s="17">
        <f>4+2</f>
        <v>6</v>
      </c>
      <c r="J25" s="6">
        <v>0.6</v>
      </c>
    </row>
    <row r="26" spans="1:10" ht="17.25" customHeight="1">
      <c r="A26" s="19" t="s">
        <v>27</v>
      </c>
      <c r="B26" s="15" t="s">
        <v>96</v>
      </c>
      <c r="C26" s="16">
        <v>1666.82</v>
      </c>
      <c r="D26" s="1">
        <v>860</v>
      </c>
      <c r="E26" s="2">
        <f t="shared" si="2"/>
        <v>0.5159525323670222</v>
      </c>
      <c r="F26" s="15">
        <v>117</v>
      </c>
      <c r="G26" s="48">
        <f t="shared" si="0"/>
        <v>0.13604651162790699</v>
      </c>
      <c r="H26" s="6">
        <f t="shared" si="1"/>
        <v>0.07019354219411815</v>
      </c>
      <c r="I26" s="17">
        <f>2+1</f>
        <v>3</v>
      </c>
      <c r="J26" s="6">
        <v>0.5</v>
      </c>
    </row>
    <row r="27" spans="1:10" ht="17.25" customHeight="1">
      <c r="A27" s="19" t="s">
        <v>22</v>
      </c>
      <c r="B27" s="15" t="s">
        <v>76</v>
      </c>
      <c r="C27" s="16">
        <v>3041.5000000000005</v>
      </c>
      <c r="D27" s="1">
        <v>1846</v>
      </c>
      <c r="E27" s="2">
        <f t="shared" si="2"/>
        <v>0.6069373664310372</v>
      </c>
      <c r="F27" s="15">
        <v>338</v>
      </c>
      <c r="G27" s="48">
        <f t="shared" si="0"/>
        <v>0.18309859154929578</v>
      </c>
      <c r="H27" s="6">
        <f t="shared" si="1"/>
        <v>0.11112937695216174</v>
      </c>
      <c r="I27" s="17">
        <f>3</f>
        <v>3</v>
      </c>
      <c r="J27" s="6">
        <v>0.3</v>
      </c>
    </row>
    <row r="28" spans="1:10" ht="17.25" customHeight="1">
      <c r="A28" s="19" t="s">
        <v>49</v>
      </c>
      <c r="B28" s="15" t="s">
        <v>88</v>
      </c>
      <c r="C28" s="16">
        <v>720.34</v>
      </c>
      <c r="D28" s="1">
        <v>234</v>
      </c>
      <c r="E28" s="10">
        <f t="shared" si="2"/>
        <v>0.32484660021656436</v>
      </c>
      <c r="F28" s="15">
        <v>219</v>
      </c>
      <c r="G28" s="51">
        <f t="shared" si="0"/>
        <v>0.9358974358974359</v>
      </c>
      <c r="H28" s="54">
        <f t="shared" si="1"/>
        <v>0.30402310020268203</v>
      </c>
      <c r="I28" s="17">
        <f>1+2</f>
        <v>3</v>
      </c>
      <c r="J28" s="2">
        <v>1</v>
      </c>
    </row>
    <row r="29" spans="1:10" ht="17.25" customHeight="1">
      <c r="A29" s="19" t="s">
        <v>51</v>
      </c>
      <c r="B29" s="15" t="s">
        <v>102</v>
      </c>
      <c r="C29" s="16">
        <v>537.73</v>
      </c>
      <c r="D29" s="1">
        <v>73</v>
      </c>
      <c r="E29" s="10">
        <f t="shared" si="2"/>
        <v>0.13575586260762837</v>
      </c>
      <c r="F29" s="15">
        <v>18</v>
      </c>
      <c r="G29" s="48">
        <f t="shared" si="0"/>
        <v>0.2465753424657534</v>
      </c>
      <c r="H29" s="6">
        <f t="shared" si="1"/>
        <v>0.033474048314209734</v>
      </c>
      <c r="I29" s="17">
        <f>2+1</f>
        <v>3</v>
      </c>
      <c r="J29" s="6">
        <v>0.6</v>
      </c>
    </row>
    <row r="30" spans="1:10" ht="17.25" customHeight="1">
      <c r="A30" s="19" t="s">
        <v>23</v>
      </c>
      <c r="B30" s="15" t="s">
        <v>86</v>
      </c>
      <c r="C30" s="16">
        <v>508.26</v>
      </c>
      <c r="D30" s="1">
        <v>235</v>
      </c>
      <c r="E30" s="10">
        <f t="shared" si="2"/>
        <v>0.46236178333923583</v>
      </c>
      <c r="F30" s="15">
        <v>57</v>
      </c>
      <c r="G30" s="48">
        <f t="shared" si="0"/>
        <v>0.2425531914893617</v>
      </c>
      <c r="H30" s="6">
        <f t="shared" si="1"/>
        <v>0.11214732617164444</v>
      </c>
      <c r="I30" s="17">
        <f>2</f>
        <v>2</v>
      </c>
      <c r="J30" s="6">
        <v>0.3333333333333333</v>
      </c>
    </row>
    <row r="31" spans="1:10" ht="17.25" customHeight="1">
      <c r="A31" s="19" t="s">
        <v>33</v>
      </c>
      <c r="B31" s="15" t="s">
        <v>69</v>
      </c>
      <c r="C31" s="16">
        <v>579.54</v>
      </c>
      <c r="D31" s="1">
        <v>187</v>
      </c>
      <c r="E31" s="10">
        <f t="shared" si="2"/>
        <v>0.3226697035579943</v>
      </c>
      <c r="F31" s="15">
        <v>85</v>
      </c>
      <c r="G31" s="50">
        <f>F31/D31</f>
        <v>0.45454545454545453</v>
      </c>
      <c r="H31" s="10">
        <f t="shared" si="1"/>
        <v>0.14666804707181558</v>
      </c>
      <c r="I31" s="17">
        <f>2+2</f>
        <v>4</v>
      </c>
      <c r="J31" s="2">
        <v>1</v>
      </c>
    </row>
    <row r="32" spans="1:10" ht="17.25" customHeight="1">
      <c r="A32" s="19" t="s">
        <v>17</v>
      </c>
      <c r="B32" s="15" t="s">
        <v>72</v>
      </c>
      <c r="C32" s="16">
        <v>2724.38</v>
      </c>
      <c r="D32" s="1">
        <v>960</v>
      </c>
      <c r="E32" s="10">
        <f t="shared" si="2"/>
        <v>0.35237375109199154</v>
      </c>
      <c r="F32" s="15">
        <v>208</v>
      </c>
      <c r="G32" s="48">
        <f t="shared" si="0"/>
        <v>0.21666666666666667</v>
      </c>
      <c r="H32" s="6">
        <f t="shared" si="1"/>
        <v>0.07634764606993151</v>
      </c>
      <c r="I32" s="17">
        <f>7+2</f>
        <v>9</v>
      </c>
      <c r="J32" s="2">
        <v>0.6428571428571429</v>
      </c>
    </row>
    <row r="33" spans="1:10" ht="17.25" customHeight="1">
      <c r="A33" s="19" t="s">
        <v>26</v>
      </c>
      <c r="B33" s="15" t="s">
        <v>65</v>
      </c>
      <c r="C33" s="16">
        <v>2354.5399999999995</v>
      </c>
      <c r="D33" s="1">
        <v>1662</v>
      </c>
      <c r="E33" s="2">
        <f t="shared" si="2"/>
        <v>0.7058703610896397</v>
      </c>
      <c r="F33" s="15">
        <v>77</v>
      </c>
      <c r="G33" s="48">
        <f t="shared" si="0"/>
        <v>0.04632972322503008</v>
      </c>
      <c r="H33" s="6">
        <f t="shared" si="1"/>
        <v>0.03270277846203505</v>
      </c>
      <c r="I33" s="17">
        <f>3+2</f>
        <v>5</v>
      </c>
      <c r="J33" s="2">
        <v>1</v>
      </c>
    </row>
    <row r="34" spans="1:10" ht="17.25" customHeight="1">
      <c r="A34" s="19" t="s">
        <v>20</v>
      </c>
      <c r="B34" s="15" t="s">
        <v>59</v>
      </c>
      <c r="C34" s="16">
        <v>12332.889999999994</v>
      </c>
      <c r="D34" s="1">
        <v>4038</v>
      </c>
      <c r="E34" s="10">
        <f t="shared" si="2"/>
        <v>0.32741717472547</v>
      </c>
      <c r="F34" s="15">
        <v>1405</v>
      </c>
      <c r="G34" s="50">
        <f t="shared" si="0"/>
        <v>0.34794452699356115</v>
      </c>
      <c r="H34" s="6">
        <f t="shared" si="1"/>
        <v>0.11392301398942184</v>
      </c>
      <c r="I34" s="17">
        <f>21+2</f>
        <v>23</v>
      </c>
      <c r="J34" s="2">
        <v>0.7931034482758621</v>
      </c>
    </row>
    <row r="35" spans="1:10" ht="17.25" customHeight="1">
      <c r="A35" s="19" t="s">
        <v>21</v>
      </c>
      <c r="B35" s="15" t="s">
        <v>66</v>
      </c>
      <c r="C35" s="16">
        <v>2945.5699999999997</v>
      </c>
      <c r="D35" s="1">
        <v>3403</v>
      </c>
      <c r="E35" s="9">
        <f t="shared" si="2"/>
        <v>1.1552942214919355</v>
      </c>
      <c r="F35" s="15">
        <v>1302</v>
      </c>
      <c r="G35" s="50">
        <f t="shared" si="0"/>
        <v>0.3826035850719953</v>
      </c>
      <c r="H35" s="54">
        <f t="shared" si="1"/>
        <v>0.4420197109557743</v>
      </c>
      <c r="I35" s="17">
        <f>9+1</f>
        <v>10</v>
      </c>
      <c r="J35" s="2">
        <v>0.6666666666666666</v>
      </c>
    </row>
    <row r="36" spans="1:10" ht="17.25" customHeight="1">
      <c r="A36" s="19" t="s">
        <v>41</v>
      </c>
      <c r="B36" s="15" t="s">
        <v>100</v>
      </c>
      <c r="C36" s="16">
        <v>230.06</v>
      </c>
      <c r="D36" s="1">
        <v>118</v>
      </c>
      <c r="E36" s="2">
        <f t="shared" si="2"/>
        <v>0.5129096757367643</v>
      </c>
      <c r="F36" s="15">
        <v>20</v>
      </c>
      <c r="G36" s="48">
        <f t="shared" si="0"/>
        <v>0.1694915254237288</v>
      </c>
      <c r="H36" s="6">
        <f t="shared" si="1"/>
        <v>0.08693384334521428</v>
      </c>
      <c r="I36" s="17">
        <f>0+2</f>
        <v>2</v>
      </c>
      <c r="J36" s="2">
        <v>0.6666666666666666</v>
      </c>
    </row>
    <row r="37" spans="1:10" ht="17.25" customHeight="1">
      <c r="A37" s="19" t="s">
        <v>46</v>
      </c>
      <c r="B37" s="15" t="s">
        <v>68</v>
      </c>
      <c r="C37" s="16">
        <v>2811.0899999999997</v>
      </c>
      <c r="D37" s="1">
        <v>2722</v>
      </c>
      <c r="E37" s="2">
        <f t="shared" si="2"/>
        <v>0.9683076671326781</v>
      </c>
      <c r="F37" s="15">
        <v>588</v>
      </c>
      <c r="G37" s="48">
        <f t="shared" si="0"/>
        <v>0.216017634092579</v>
      </c>
      <c r="H37" s="10">
        <f t="shared" si="1"/>
        <v>0.20917153132770563</v>
      </c>
      <c r="I37" s="17">
        <f>5+1</f>
        <v>6</v>
      </c>
      <c r="J37" s="6">
        <v>0.3333333333333333</v>
      </c>
    </row>
    <row r="38" spans="1:10" ht="17.25" customHeight="1">
      <c r="A38" s="19" t="s">
        <v>8</v>
      </c>
      <c r="B38" s="15" t="s">
        <v>84</v>
      </c>
      <c r="C38" s="16">
        <v>1117.4899999999998</v>
      </c>
      <c r="D38" s="1">
        <v>738</v>
      </c>
      <c r="E38" s="2">
        <f t="shared" si="2"/>
        <v>0.6604085942603515</v>
      </c>
      <c r="F38" s="15">
        <v>318</v>
      </c>
      <c r="G38" s="50">
        <f t="shared" si="0"/>
        <v>0.43089430894308944</v>
      </c>
      <c r="H38" s="2">
        <f t="shared" si="1"/>
        <v>0.2845663048438913</v>
      </c>
      <c r="I38" s="17">
        <f>0+1</f>
        <v>1</v>
      </c>
      <c r="J38" s="6">
        <v>0.14285714285714285</v>
      </c>
    </row>
    <row r="39" spans="1:10" ht="17.25" customHeight="1">
      <c r="A39" s="19" t="s">
        <v>30</v>
      </c>
      <c r="B39" s="15" t="s">
        <v>85</v>
      </c>
      <c r="C39" s="16">
        <v>3440.3099999999995</v>
      </c>
      <c r="D39" s="1">
        <v>582</v>
      </c>
      <c r="E39" s="10">
        <f t="shared" si="2"/>
        <v>0.16917080146847235</v>
      </c>
      <c r="F39" s="15">
        <v>143</v>
      </c>
      <c r="G39" s="50">
        <f t="shared" si="0"/>
        <v>0.24570446735395188</v>
      </c>
      <c r="H39" s="6">
        <f t="shared" si="1"/>
        <v>0.04156602166665214</v>
      </c>
      <c r="I39" s="17">
        <f>4+2</f>
        <v>6</v>
      </c>
      <c r="J39" s="2">
        <v>0.8571428571428571</v>
      </c>
    </row>
    <row r="40" spans="1:10" ht="17.25" customHeight="1">
      <c r="A40" s="19" t="s">
        <v>15</v>
      </c>
      <c r="B40" s="15" t="s">
        <v>53</v>
      </c>
      <c r="C40" s="16">
        <v>3895.2799999999993</v>
      </c>
      <c r="D40" s="1">
        <v>1571</v>
      </c>
      <c r="E40" s="10">
        <f>D40/C40</f>
        <v>0.40330861966277143</v>
      </c>
      <c r="F40" s="15">
        <v>436</v>
      </c>
      <c r="G40" s="50">
        <f t="shared" si="0"/>
        <v>0.27753023551877787</v>
      </c>
      <c r="H40" s="6">
        <f t="shared" si="1"/>
        <v>0.11193033620176215</v>
      </c>
      <c r="I40" s="17">
        <f>16</f>
        <v>16</v>
      </c>
      <c r="J40" s="2">
        <v>0.8</v>
      </c>
    </row>
    <row r="41" spans="1:10" ht="17.25" customHeight="1">
      <c r="A41" s="19" t="s">
        <v>52</v>
      </c>
      <c r="B41" s="21" t="s">
        <v>103</v>
      </c>
      <c r="C41" s="20">
        <v>2554.0299999999997</v>
      </c>
      <c r="D41" s="1">
        <v>192</v>
      </c>
      <c r="E41" s="10">
        <f>D41/C41</f>
        <v>0.07517531117488832</v>
      </c>
      <c r="F41" s="15"/>
      <c r="G41" s="48">
        <f t="shared" si="0"/>
        <v>0</v>
      </c>
      <c r="H41" s="6">
        <f t="shared" si="1"/>
        <v>0</v>
      </c>
      <c r="I41" s="17">
        <f>1</f>
        <v>1</v>
      </c>
      <c r="J41" s="2">
        <v>1</v>
      </c>
    </row>
    <row r="42" spans="1:10" ht="17.25" customHeight="1">
      <c r="A42" s="19" t="s">
        <v>18</v>
      </c>
      <c r="B42" s="15" t="s">
        <v>82</v>
      </c>
      <c r="C42" s="16">
        <v>1042.04</v>
      </c>
      <c r="D42" s="1">
        <v>2468</v>
      </c>
      <c r="E42" s="9">
        <f>D42/C42</f>
        <v>2.368431154274308</v>
      </c>
      <c r="F42" s="15">
        <v>7</v>
      </c>
      <c r="G42" s="48">
        <f t="shared" si="0"/>
        <v>0.0028363047001620746</v>
      </c>
      <c r="H42" s="6">
        <f t="shared" si="1"/>
        <v>0.006717592414878508</v>
      </c>
      <c r="I42" s="17">
        <f>2+2</f>
        <v>4</v>
      </c>
      <c r="J42" s="2">
        <v>1</v>
      </c>
    </row>
    <row r="43" spans="1:10" ht="17.25" customHeight="1">
      <c r="A43" s="19" t="s">
        <v>11</v>
      </c>
      <c r="B43" s="15" t="s">
        <v>62</v>
      </c>
      <c r="C43" s="16">
        <v>2255.5299999999997</v>
      </c>
      <c r="D43" s="1">
        <v>2261</v>
      </c>
      <c r="E43" s="9">
        <f>D43/C43</f>
        <v>1.0024251506297857</v>
      </c>
      <c r="F43" s="15">
        <v>742</v>
      </c>
      <c r="G43" s="50">
        <f t="shared" si="0"/>
        <v>0.3281733746130031</v>
      </c>
      <c r="H43" s="54">
        <f t="shared" si="1"/>
        <v>0.3289692444791247</v>
      </c>
      <c r="I43" s="17">
        <f>3</f>
        <v>3</v>
      </c>
      <c r="J43" s="6">
        <v>0.3333333333333333</v>
      </c>
    </row>
    <row r="44" spans="1:10" ht="17.25" customHeight="1">
      <c r="A44" s="19" t="s">
        <v>28</v>
      </c>
      <c r="B44" s="15" t="s">
        <v>92</v>
      </c>
      <c r="C44" s="16">
        <v>343.53000000000003</v>
      </c>
      <c r="D44" s="1">
        <v>236</v>
      </c>
      <c r="E44" s="2">
        <f aca="true" t="shared" si="3" ref="E44:E53">D44/C44</f>
        <v>0.6869851250254708</v>
      </c>
      <c r="F44" s="15">
        <v>87</v>
      </c>
      <c r="G44" s="50">
        <f t="shared" si="0"/>
        <v>0.3686440677966102</v>
      </c>
      <c r="H44" s="2">
        <f t="shared" si="1"/>
        <v>0.25325299100515236</v>
      </c>
      <c r="I44" s="17">
        <f>0</f>
        <v>0</v>
      </c>
      <c r="J44" s="6">
        <v>0</v>
      </c>
    </row>
    <row r="45" spans="1:10" ht="17.25" customHeight="1">
      <c r="A45" s="19" t="s">
        <v>37</v>
      </c>
      <c r="B45" s="15" t="s">
        <v>81</v>
      </c>
      <c r="C45" s="16">
        <v>2060.4200000000005</v>
      </c>
      <c r="D45" s="1">
        <v>1061</v>
      </c>
      <c r="E45" s="2">
        <f t="shared" si="3"/>
        <v>0.5149435551974839</v>
      </c>
      <c r="F45" s="15">
        <v>293</v>
      </c>
      <c r="G45" s="50">
        <f t="shared" si="0"/>
        <v>0.2761545711592837</v>
      </c>
      <c r="H45" s="10">
        <f t="shared" si="1"/>
        <v>0.1422040166567981</v>
      </c>
      <c r="I45" s="17">
        <f>3</f>
        <v>3</v>
      </c>
      <c r="J45" s="6">
        <v>0.2727272727272727</v>
      </c>
    </row>
    <row r="46" spans="1:10" ht="17.25" customHeight="1">
      <c r="A46" s="19" t="s">
        <v>3</v>
      </c>
      <c r="B46" s="15" t="s">
        <v>57</v>
      </c>
      <c r="C46" s="16">
        <v>8375.579999999998</v>
      </c>
      <c r="D46" s="1">
        <v>4124</v>
      </c>
      <c r="E46" s="10">
        <f t="shared" si="3"/>
        <v>0.49238381103159434</v>
      </c>
      <c r="F46" s="15">
        <v>1626</v>
      </c>
      <c r="G46" s="50">
        <f t="shared" si="0"/>
        <v>0.39427740058195926</v>
      </c>
      <c r="H46" s="10">
        <f t="shared" si="1"/>
        <v>0.19413580910217565</v>
      </c>
      <c r="I46" s="17">
        <f>22+1</f>
        <v>23</v>
      </c>
      <c r="J46" s="2">
        <v>0.6052631578947368</v>
      </c>
    </row>
    <row r="47" spans="1:10" ht="17.25" customHeight="1">
      <c r="A47" s="19" t="s">
        <v>29</v>
      </c>
      <c r="B47" s="15" t="s">
        <v>94</v>
      </c>
      <c r="C47" s="16">
        <v>738.06</v>
      </c>
      <c r="D47" s="1">
        <v>593</v>
      </c>
      <c r="E47" s="2">
        <f t="shared" si="3"/>
        <v>0.80345771346503</v>
      </c>
      <c r="F47" s="15">
        <v>89</v>
      </c>
      <c r="G47" s="48">
        <f t="shared" si="0"/>
        <v>0.15008431703204048</v>
      </c>
      <c r="H47" s="6">
        <f t="shared" si="1"/>
        <v>0.12058640218952389</v>
      </c>
      <c r="I47" s="17">
        <f>2</f>
        <v>2</v>
      </c>
      <c r="J47" s="6">
        <v>0.3333333333333333</v>
      </c>
    </row>
    <row r="48" spans="1:10" ht="17.25" customHeight="1">
      <c r="A48" s="19" t="s">
        <v>43</v>
      </c>
      <c r="B48" s="15" t="s">
        <v>97</v>
      </c>
      <c r="C48" s="16">
        <v>893.9699999999999</v>
      </c>
      <c r="D48" s="1">
        <v>107</v>
      </c>
      <c r="E48" s="10">
        <f t="shared" si="3"/>
        <v>0.11969081736523599</v>
      </c>
      <c r="F48" s="15">
        <v>73</v>
      </c>
      <c r="G48" s="51">
        <f t="shared" si="0"/>
        <v>0.6822429906542056</v>
      </c>
      <c r="H48" s="6">
        <f t="shared" si="1"/>
        <v>0.08165822119310492</v>
      </c>
      <c r="I48" s="17">
        <f>1+2</f>
        <v>3</v>
      </c>
      <c r="J48" s="2">
        <v>1</v>
      </c>
    </row>
    <row r="49" spans="1:10" ht="17.25" customHeight="1">
      <c r="A49" s="19" t="s">
        <v>7</v>
      </c>
      <c r="B49" s="15" t="s">
        <v>55</v>
      </c>
      <c r="C49" s="16">
        <v>1918.4299999999998</v>
      </c>
      <c r="D49" s="1">
        <v>954</v>
      </c>
      <c r="E49" s="10">
        <f t="shared" si="3"/>
        <v>0.4972816313339554</v>
      </c>
      <c r="F49" s="15">
        <v>120</v>
      </c>
      <c r="G49" s="48">
        <f t="shared" si="0"/>
        <v>0.12578616352201258</v>
      </c>
      <c r="H49" s="6">
        <f t="shared" si="1"/>
        <v>0.0625511485954661</v>
      </c>
      <c r="I49" s="17">
        <f>4+2</f>
        <v>6</v>
      </c>
      <c r="J49" s="6">
        <v>0.46153846153846156</v>
      </c>
    </row>
    <row r="50" spans="1:10" ht="17.25" customHeight="1">
      <c r="A50" s="19" t="s">
        <v>4</v>
      </c>
      <c r="B50" s="15" t="s">
        <v>67</v>
      </c>
      <c r="C50" s="16">
        <v>6526.75</v>
      </c>
      <c r="D50" s="1">
        <v>3332</v>
      </c>
      <c r="E50" s="2">
        <f t="shared" si="3"/>
        <v>0.5105144214195426</v>
      </c>
      <c r="F50" s="15">
        <v>982</v>
      </c>
      <c r="G50" s="50">
        <f t="shared" si="0"/>
        <v>0.29471788715486197</v>
      </c>
      <c r="H50" s="10">
        <f t="shared" si="1"/>
        <v>0.15045773164285442</v>
      </c>
      <c r="I50" s="17">
        <f>7+1</f>
        <v>8</v>
      </c>
      <c r="J50" s="2">
        <v>0.6666666666666666</v>
      </c>
    </row>
    <row r="51" spans="1:10" ht="17.25" customHeight="1">
      <c r="A51" s="19" t="s">
        <v>44</v>
      </c>
      <c r="B51" s="15" t="s">
        <v>93</v>
      </c>
      <c r="C51" s="16">
        <v>2537.3599999999997</v>
      </c>
      <c r="D51" s="1">
        <v>455</v>
      </c>
      <c r="E51" s="10">
        <f t="shared" si="3"/>
        <v>0.1793202383579784</v>
      </c>
      <c r="F51" s="15">
        <v>76</v>
      </c>
      <c r="G51" s="48">
        <f t="shared" si="0"/>
        <v>0.16703296703296702</v>
      </c>
      <c r="H51" s="6">
        <f t="shared" si="1"/>
        <v>0.029952391461991995</v>
      </c>
      <c r="I51" s="17">
        <f>1+1</f>
        <v>2</v>
      </c>
      <c r="J51" s="6">
        <v>0.4</v>
      </c>
    </row>
    <row r="52" spans="1:10" ht="17.25" customHeight="1">
      <c r="A52" s="19" t="s">
        <v>42</v>
      </c>
      <c r="B52" s="15" t="s">
        <v>83</v>
      </c>
      <c r="C52" s="20">
        <v>2319.11</v>
      </c>
      <c r="D52" s="1">
        <v>886</v>
      </c>
      <c r="E52" s="10">
        <f t="shared" si="3"/>
        <v>0.38204311136599817</v>
      </c>
      <c r="F52" s="15">
        <v>226</v>
      </c>
      <c r="G52" s="50">
        <f t="shared" si="0"/>
        <v>0.255079006772009</v>
      </c>
      <c r="H52" s="6">
        <f t="shared" si="1"/>
        <v>0.09745117739132685</v>
      </c>
      <c r="I52" s="17">
        <f>3+1</f>
        <v>4</v>
      </c>
      <c r="J52" s="6">
        <v>0.4</v>
      </c>
    </row>
    <row r="53" spans="1:10" ht="17.25" customHeight="1">
      <c r="A53" s="19" t="s">
        <v>104</v>
      </c>
      <c r="B53" s="15" t="s">
        <v>99</v>
      </c>
      <c r="C53" s="20">
        <v>146.3</v>
      </c>
      <c r="D53" s="1">
        <v>47</v>
      </c>
      <c r="E53" s="10">
        <f t="shared" si="3"/>
        <v>0.3212576896787423</v>
      </c>
      <c r="F53" s="15">
        <v>5</v>
      </c>
      <c r="G53" s="48">
        <f t="shared" si="0"/>
        <v>0.10638297872340426</v>
      </c>
      <c r="H53" s="6">
        <f t="shared" si="1"/>
        <v>0.034176349965823645</v>
      </c>
      <c r="I53" s="17">
        <f>1</f>
        <v>1</v>
      </c>
      <c r="J53" s="6">
        <v>0.3333333333333333</v>
      </c>
    </row>
    <row r="54" spans="1:10" s="24" customFormat="1" ht="17.25" customHeight="1">
      <c r="A54" s="19" t="s">
        <v>110</v>
      </c>
      <c r="B54" s="22"/>
      <c r="C54" s="1"/>
      <c r="D54" s="1">
        <v>5460</v>
      </c>
      <c r="E54" s="23"/>
      <c r="F54" s="8"/>
      <c r="G54" s="48">
        <f t="shared" si="0"/>
        <v>0</v>
      </c>
      <c r="H54" s="6"/>
      <c r="I54" s="7"/>
      <c r="J54" s="7"/>
    </row>
    <row r="55" spans="1:10" s="24" customFormat="1" ht="17.25" customHeight="1">
      <c r="A55" s="55" t="s">
        <v>111</v>
      </c>
      <c r="B55" s="55"/>
      <c r="C55" s="25">
        <f>SUM(C2:C43)</f>
        <v>130512.81999999995</v>
      </c>
      <c r="D55" s="26">
        <f>SUM(D2:D43,D44:D54)</f>
        <v>72873</v>
      </c>
      <c r="E55" s="23">
        <f>AVERAGE(E2:E43)</f>
        <v>0.5100547420830198</v>
      </c>
      <c r="F55" s="27">
        <f>SUM(F2:F53)</f>
        <v>18141</v>
      </c>
      <c r="G55" s="48">
        <f>F55/D55</f>
        <v>0.24893993660203367</v>
      </c>
      <c r="H55" s="28">
        <f>AVERAGE(H2:H53)</f>
        <v>0.12506608671920227</v>
      </c>
      <c r="I55" s="29">
        <f>SUM(I2:I53)</f>
        <v>327</v>
      </c>
      <c r="J55" s="30">
        <f>AVERAGE(J2:J53)</f>
        <v>0.6092227811898339</v>
      </c>
    </row>
    <row r="56" spans="1:10" ht="17.25" customHeight="1">
      <c r="A56" s="31" t="s">
        <v>47</v>
      </c>
      <c r="B56" s="31"/>
      <c r="C56" s="32"/>
      <c r="D56" s="33"/>
      <c r="E56" s="34"/>
      <c r="F56" s="8"/>
      <c r="G56" s="52"/>
      <c r="H56" s="34"/>
      <c r="I56" s="17"/>
      <c r="J56" s="34"/>
    </row>
    <row r="57" spans="1:10" ht="17.25" customHeight="1">
      <c r="A57" s="35" t="s">
        <v>105</v>
      </c>
      <c r="B57" s="36"/>
      <c r="C57" s="37"/>
      <c r="D57" s="38"/>
      <c r="E57" s="34"/>
      <c r="F57" s="8"/>
      <c r="G57" s="52"/>
      <c r="H57" s="34"/>
      <c r="I57" s="17"/>
      <c r="J57" s="34"/>
    </row>
    <row r="58" spans="1:10" ht="17.25" customHeight="1">
      <c r="A58" s="8" t="s">
        <v>106</v>
      </c>
      <c r="B58" s="8"/>
      <c r="C58" s="21"/>
      <c r="D58" s="39"/>
      <c r="E58" s="34"/>
      <c r="F58" s="8"/>
      <c r="G58" s="52"/>
      <c r="H58" s="34"/>
      <c r="I58" s="17"/>
      <c r="J58" s="34"/>
    </row>
    <row r="59" spans="1:10" ht="17.25" customHeight="1">
      <c r="A59" s="8" t="s">
        <v>116</v>
      </c>
      <c r="B59" s="8"/>
      <c r="C59" s="21"/>
      <c r="D59" s="39"/>
      <c r="E59" s="34"/>
      <c r="F59" s="8"/>
      <c r="G59" s="52"/>
      <c r="H59" s="34"/>
      <c r="I59" s="17"/>
      <c r="J59" s="34"/>
    </row>
  </sheetData>
  <sheetProtection/>
  <mergeCells count="2">
    <mergeCell ref="A55:B55"/>
    <mergeCell ref="A1:B1"/>
  </mergeCells>
  <printOptions/>
  <pageMargins left="0.5" right="0" top="0.66" bottom="0.5" header="0.13" footer="0.5"/>
  <pageSetup fitToHeight="0" fitToWidth="1" horizontalDpi="600" verticalDpi="600" orientation="portrait" scale="98" r:id="rId1"/>
  <headerFooter alignWithMargins="0">
    <oddHeader>&amp;C&amp;"-,Regular"&amp;12April Grassroots Advocacy Performance Report&amp;R3/31/2015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NACHC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Wetherhorn</dc:creator>
  <cp:keywords/>
  <dc:description/>
  <cp:lastModifiedBy>Aneeqa</cp:lastModifiedBy>
  <cp:lastPrinted>2015-03-16T15:58:21Z</cp:lastPrinted>
  <dcterms:created xsi:type="dcterms:W3CDTF">2006-10-04T20:10:20Z</dcterms:created>
  <dcterms:modified xsi:type="dcterms:W3CDTF">2015-04-01T17:03:33Z</dcterms:modified>
  <cp:category/>
  <cp:version/>
  <cp:contentType/>
  <cp:contentStatus/>
</cp:coreProperties>
</file>