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416"/>
  <workbookPr autoCompressPictures="0"/>
  <bookViews>
    <workbookView xWindow="80" yWindow="0" windowWidth="25120" windowHeight="14220"/>
  </bookViews>
  <sheets>
    <sheet name="Operating Statement" sheetId="1" r:id="rId1"/>
  </sheets>
  <definedNames>
    <definedName name="_xlnm.Print_Area" localSheetId="0">'Operating Statement'!$B$1:$N$181</definedName>
    <definedName name="_xlnm.Print_Titles" localSheetId="0">'Operating Statement'!$1:$4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1" i="1" l="1"/>
  <c r="E171" i="1"/>
  <c r="E161" i="1"/>
  <c r="K53" i="1"/>
  <c r="L53" i="1"/>
  <c r="G53" i="1"/>
  <c r="H53" i="1"/>
  <c r="M25" i="1"/>
  <c r="G24" i="1"/>
  <c r="H24" i="1"/>
  <c r="K24" i="1"/>
  <c r="L24" i="1"/>
  <c r="I161" i="1"/>
  <c r="J25" i="1"/>
  <c r="I25" i="1"/>
  <c r="F25" i="1"/>
  <c r="E25" i="1"/>
  <c r="K143" i="1"/>
  <c r="L143" i="1"/>
  <c r="G143" i="1"/>
  <c r="H143" i="1"/>
  <c r="L23" i="1"/>
  <c r="K23" i="1"/>
  <c r="H23" i="1"/>
  <c r="G23" i="1"/>
  <c r="K83" i="1"/>
  <c r="L83" i="1"/>
  <c r="G83" i="1"/>
  <c r="H83" i="1"/>
  <c r="I177" i="1"/>
  <c r="E177" i="1"/>
  <c r="K109" i="1"/>
  <c r="L109" i="1"/>
  <c r="K110" i="1"/>
  <c r="L110" i="1"/>
  <c r="G109" i="1"/>
  <c r="H109" i="1"/>
  <c r="G110" i="1"/>
  <c r="H110" i="1"/>
  <c r="K122" i="1"/>
  <c r="L122" i="1"/>
  <c r="G122" i="1"/>
  <c r="H122" i="1"/>
  <c r="M44" i="1"/>
  <c r="J44" i="1"/>
  <c r="I44" i="1"/>
  <c r="F44" i="1"/>
  <c r="E44" i="1"/>
  <c r="K43" i="1"/>
  <c r="L43" i="1"/>
  <c r="G43" i="1"/>
  <c r="H43" i="1"/>
  <c r="G55" i="1"/>
  <c r="H55" i="1"/>
  <c r="K55" i="1"/>
  <c r="L55" i="1"/>
  <c r="I32" i="1"/>
  <c r="I15" i="1"/>
  <c r="I39" i="1"/>
  <c r="F32" i="1"/>
  <c r="F39" i="1"/>
  <c r="F15" i="1"/>
  <c r="F57" i="1"/>
  <c r="F86" i="1"/>
  <c r="F112" i="1"/>
  <c r="F129" i="1"/>
  <c r="F146" i="1"/>
  <c r="E32" i="1"/>
  <c r="E39" i="1"/>
  <c r="E15" i="1"/>
  <c r="E57" i="1"/>
  <c r="E86" i="1"/>
  <c r="E112" i="1"/>
  <c r="E129" i="1"/>
  <c r="E146" i="1"/>
  <c r="G56" i="1"/>
  <c r="H56" i="1"/>
  <c r="G51" i="1"/>
  <c r="H51" i="1"/>
  <c r="G52" i="1"/>
  <c r="G54" i="1"/>
  <c r="H54" i="1"/>
  <c r="G85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4" i="1"/>
  <c r="H84" i="1"/>
  <c r="G111" i="1"/>
  <c r="H111" i="1"/>
  <c r="G89" i="1"/>
  <c r="H89" i="1"/>
  <c r="G90" i="1"/>
  <c r="H90" i="1"/>
  <c r="G91" i="1"/>
  <c r="H91" i="1"/>
  <c r="G92" i="1"/>
  <c r="G93" i="1"/>
  <c r="H93" i="1"/>
  <c r="G94" i="1"/>
  <c r="H94" i="1"/>
  <c r="G95" i="1"/>
  <c r="H95" i="1"/>
  <c r="G96" i="1"/>
  <c r="H96" i="1"/>
  <c r="G97" i="1"/>
  <c r="G98" i="1"/>
  <c r="H98" i="1"/>
  <c r="G99" i="1"/>
  <c r="H99" i="1"/>
  <c r="G100" i="1"/>
  <c r="H100" i="1"/>
  <c r="G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28" i="1"/>
  <c r="H128" i="1"/>
  <c r="G115" i="1"/>
  <c r="H115" i="1"/>
  <c r="G116" i="1"/>
  <c r="G117" i="1"/>
  <c r="H117" i="1"/>
  <c r="G118" i="1"/>
  <c r="H118" i="1"/>
  <c r="G119" i="1"/>
  <c r="H119" i="1"/>
  <c r="G120" i="1"/>
  <c r="H120" i="1"/>
  <c r="G121" i="1"/>
  <c r="H121" i="1"/>
  <c r="G123" i="1"/>
  <c r="H123" i="1"/>
  <c r="G124" i="1"/>
  <c r="H124" i="1"/>
  <c r="G125" i="1"/>
  <c r="H125" i="1"/>
  <c r="G126" i="1"/>
  <c r="H126" i="1"/>
  <c r="G127" i="1"/>
  <c r="H127" i="1"/>
  <c r="G145" i="1"/>
  <c r="H145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G140" i="1"/>
  <c r="H140" i="1"/>
  <c r="G141" i="1"/>
  <c r="H141" i="1"/>
  <c r="G142" i="1"/>
  <c r="H142" i="1"/>
  <c r="G144" i="1"/>
  <c r="H144" i="1"/>
  <c r="H101" i="1"/>
  <c r="H97" i="1"/>
  <c r="H85" i="1"/>
  <c r="H52" i="1"/>
  <c r="G18" i="1"/>
  <c r="G19" i="1"/>
  <c r="H19" i="1"/>
  <c r="G22" i="1"/>
  <c r="H22" i="1"/>
  <c r="G31" i="1"/>
  <c r="H31" i="1"/>
  <c r="G28" i="1"/>
  <c r="H28" i="1"/>
  <c r="G29" i="1"/>
  <c r="H29" i="1"/>
  <c r="G30" i="1"/>
  <c r="H30" i="1"/>
  <c r="G38" i="1"/>
  <c r="H38" i="1"/>
  <c r="G35" i="1"/>
  <c r="G36" i="1"/>
  <c r="H36" i="1"/>
  <c r="G37" i="1"/>
  <c r="H37" i="1"/>
  <c r="G14" i="1"/>
  <c r="H14" i="1"/>
  <c r="G8" i="1"/>
  <c r="G9" i="1"/>
  <c r="H9" i="1"/>
  <c r="G10" i="1"/>
  <c r="H10" i="1"/>
  <c r="G11" i="1"/>
  <c r="H11" i="1"/>
  <c r="G12" i="1"/>
  <c r="H12" i="1"/>
  <c r="G13" i="1"/>
  <c r="G42" i="1"/>
  <c r="G44" i="1"/>
  <c r="H44" i="1"/>
  <c r="H42" i="1"/>
  <c r="H35" i="1"/>
  <c r="M15" i="1"/>
  <c r="M32" i="1"/>
  <c r="M39" i="1"/>
  <c r="K8" i="1"/>
  <c r="K9" i="1"/>
  <c r="L9" i="1"/>
  <c r="K10" i="1"/>
  <c r="L10" i="1"/>
  <c r="K11" i="1"/>
  <c r="L11" i="1"/>
  <c r="K12" i="1"/>
  <c r="L12" i="1"/>
  <c r="K13" i="1"/>
  <c r="K14" i="1"/>
  <c r="L14" i="1"/>
  <c r="K18" i="1"/>
  <c r="K19" i="1"/>
  <c r="L19" i="1"/>
  <c r="K22" i="1"/>
  <c r="L22" i="1"/>
  <c r="K28" i="1"/>
  <c r="L28" i="1"/>
  <c r="K29" i="1"/>
  <c r="L29" i="1"/>
  <c r="K30" i="1"/>
  <c r="L30" i="1"/>
  <c r="K31" i="1"/>
  <c r="L31" i="1"/>
  <c r="K35" i="1"/>
  <c r="L35" i="1"/>
  <c r="K36" i="1"/>
  <c r="L36" i="1"/>
  <c r="K37" i="1"/>
  <c r="L37" i="1"/>
  <c r="K38" i="1"/>
  <c r="L38" i="1"/>
  <c r="K42" i="1"/>
  <c r="K44" i="1"/>
  <c r="L44" i="1"/>
  <c r="J15" i="1"/>
  <c r="J32" i="1"/>
  <c r="J39" i="1"/>
  <c r="L42" i="1"/>
  <c r="I57" i="1"/>
  <c r="I86" i="1"/>
  <c r="I112" i="1"/>
  <c r="I129" i="1"/>
  <c r="I146" i="1"/>
  <c r="J57" i="1"/>
  <c r="J86" i="1"/>
  <c r="J112" i="1"/>
  <c r="J129" i="1"/>
  <c r="J146" i="1"/>
  <c r="M57" i="1"/>
  <c r="M86" i="1"/>
  <c r="M112" i="1"/>
  <c r="M129" i="1"/>
  <c r="M146" i="1"/>
  <c r="H13" i="1"/>
  <c r="K145" i="1"/>
  <c r="K144" i="1"/>
  <c r="K142" i="1"/>
  <c r="L142" i="1"/>
  <c r="K141" i="1"/>
  <c r="L141" i="1"/>
  <c r="K140" i="1"/>
  <c r="L140" i="1"/>
  <c r="K139" i="1"/>
  <c r="L139" i="1"/>
  <c r="K138" i="1"/>
  <c r="K137" i="1"/>
  <c r="K136" i="1"/>
  <c r="L136" i="1"/>
  <c r="K135" i="1"/>
  <c r="L135" i="1"/>
  <c r="K134" i="1"/>
  <c r="L134" i="1"/>
  <c r="K133" i="1"/>
  <c r="L133" i="1"/>
  <c r="K132" i="1"/>
  <c r="L132" i="1"/>
  <c r="K128" i="1"/>
  <c r="L128" i="1"/>
  <c r="K127" i="1"/>
  <c r="L127" i="1"/>
  <c r="K126" i="1"/>
  <c r="L126" i="1"/>
  <c r="K125" i="1"/>
  <c r="L125" i="1"/>
  <c r="K124" i="1"/>
  <c r="L124" i="1"/>
  <c r="K123" i="1"/>
  <c r="L123" i="1"/>
  <c r="K121" i="1"/>
  <c r="L121" i="1"/>
  <c r="K120" i="1"/>
  <c r="L120" i="1"/>
  <c r="K119" i="1"/>
  <c r="L119" i="1"/>
  <c r="K118" i="1"/>
  <c r="L118" i="1"/>
  <c r="K117" i="1"/>
  <c r="L117" i="1"/>
  <c r="K116" i="1"/>
  <c r="L116" i="1"/>
  <c r="K115" i="1"/>
  <c r="L115" i="1"/>
  <c r="K111" i="1"/>
  <c r="L111" i="1"/>
  <c r="K108" i="1"/>
  <c r="L108" i="1"/>
  <c r="K107" i="1"/>
  <c r="L107" i="1"/>
  <c r="K106" i="1"/>
  <c r="L106" i="1"/>
  <c r="K105" i="1"/>
  <c r="L105" i="1"/>
  <c r="K104" i="1"/>
  <c r="L104" i="1"/>
  <c r="K103" i="1"/>
  <c r="L103" i="1"/>
  <c r="K102" i="1"/>
  <c r="L102" i="1"/>
  <c r="K101" i="1"/>
  <c r="K100" i="1"/>
  <c r="L100" i="1"/>
  <c r="K99" i="1"/>
  <c r="L99" i="1"/>
  <c r="K98" i="1"/>
  <c r="L98" i="1"/>
  <c r="K97" i="1"/>
  <c r="L97" i="1"/>
  <c r="K96" i="1"/>
  <c r="L96" i="1"/>
  <c r="K95" i="1"/>
  <c r="L95" i="1"/>
  <c r="K94" i="1"/>
  <c r="L94" i="1"/>
  <c r="K93" i="1"/>
  <c r="L93" i="1"/>
  <c r="K92" i="1"/>
  <c r="L92" i="1"/>
  <c r="K91" i="1"/>
  <c r="L91" i="1"/>
  <c r="K90" i="1"/>
  <c r="L90" i="1"/>
  <c r="K89" i="1"/>
  <c r="L89" i="1"/>
  <c r="K85" i="1"/>
  <c r="K84" i="1"/>
  <c r="L84" i="1"/>
  <c r="K82" i="1"/>
  <c r="L82" i="1"/>
  <c r="K81" i="1"/>
  <c r="L81" i="1"/>
  <c r="K80" i="1"/>
  <c r="L80" i="1"/>
  <c r="K79" i="1"/>
  <c r="L79" i="1"/>
  <c r="K78" i="1"/>
  <c r="L78" i="1"/>
  <c r="K77" i="1"/>
  <c r="L77" i="1"/>
  <c r="K76" i="1"/>
  <c r="L76" i="1"/>
  <c r="K75" i="1"/>
  <c r="L75" i="1"/>
  <c r="K74" i="1"/>
  <c r="L74" i="1"/>
  <c r="K73" i="1"/>
  <c r="L73" i="1"/>
  <c r="K72" i="1"/>
  <c r="L72" i="1"/>
  <c r="K71" i="1"/>
  <c r="L71" i="1"/>
  <c r="K70" i="1"/>
  <c r="L70" i="1"/>
  <c r="K69" i="1"/>
  <c r="L69" i="1"/>
  <c r="K68" i="1"/>
  <c r="L68" i="1"/>
  <c r="K67" i="1"/>
  <c r="L67" i="1"/>
  <c r="K66" i="1"/>
  <c r="L66" i="1"/>
  <c r="K65" i="1"/>
  <c r="L65" i="1"/>
  <c r="K64" i="1"/>
  <c r="L64" i="1"/>
  <c r="K63" i="1"/>
  <c r="L63" i="1"/>
  <c r="K62" i="1"/>
  <c r="L62" i="1"/>
  <c r="K61" i="1"/>
  <c r="L61" i="1"/>
  <c r="K60" i="1"/>
  <c r="L60" i="1"/>
  <c r="K56" i="1"/>
  <c r="L56" i="1"/>
  <c r="K54" i="1"/>
  <c r="L54" i="1"/>
  <c r="K52" i="1"/>
  <c r="L52" i="1"/>
  <c r="K51" i="1"/>
  <c r="L51" i="1"/>
  <c r="L145" i="1"/>
  <c r="L144" i="1"/>
  <c r="L138" i="1"/>
  <c r="L137" i="1"/>
  <c r="L101" i="1"/>
  <c r="L85" i="1"/>
  <c r="L13" i="1"/>
  <c r="K25" i="1"/>
  <c r="L25" i="1"/>
  <c r="G25" i="1"/>
  <c r="H25" i="1"/>
  <c r="L18" i="1"/>
  <c r="H18" i="1"/>
  <c r="M46" i="1"/>
  <c r="I179" i="1"/>
  <c r="I148" i="1"/>
  <c r="G57" i="1"/>
  <c r="H57" i="1"/>
  <c r="G86" i="1"/>
  <c r="M148" i="1"/>
  <c r="F148" i="1"/>
  <c r="K146" i="1"/>
  <c r="L146" i="1"/>
  <c r="E179" i="1"/>
  <c r="J148" i="1"/>
  <c r="E148" i="1"/>
  <c r="K57" i="1"/>
  <c r="L57" i="1"/>
  <c r="K39" i="1"/>
  <c r="L39" i="1"/>
  <c r="G39" i="1"/>
  <c r="H39" i="1"/>
  <c r="K129" i="1"/>
  <c r="L129" i="1"/>
  <c r="G129" i="1"/>
  <c r="H129" i="1"/>
  <c r="I46" i="1"/>
  <c r="K32" i="1"/>
  <c r="L32" i="1"/>
  <c r="H116" i="1"/>
  <c r="E46" i="1"/>
  <c r="F46" i="1"/>
  <c r="J46" i="1"/>
  <c r="G146" i="1"/>
  <c r="H146" i="1"/>
  <c r="K112" i="1"/>
  <c r="L112" i="1"/>
  <c r="G112" i="1"/>
  <c r="H112" i="1"/>
  <c r="K86" i="1"/>
  <c r="L86" i="1"/>
  <c r="G32" i="1"/>
  <c r="H32" i="1"/>
  <c r="H139" i="1"/>
  <c r="H92" i="1"/>
  <c r="G15" i="1"/>
  <c r="H15" i="1"/>
  <c r="K15" i="1"/>
  <c r="L15" i="1"/>
  <c r="H8" i="1"/>
  <c r="L8" i="1"/>
  <c r="K46" i="1"/>
  <c r="L46" i="1"/>
  <c r="G46" i="1"/>
  <c r="H46" i="1"/>
  <c r="J150" i="1"/>
  <c r="J181" i="1"/>
  <c r="G148" i="1"/>
  <c r="H148" i="1"/>
  <c r="M150" i="1"/>
  <c r="M181" i="1"/>
  <c r="H86" i="1"/>
  <c r="E150" i="1"/>
  <c r="E181" i="1"/>
  <c r="K148" i="1"/>
  <c r="L148" i="1"/>
  <c r="F150" i="1"/>
  <c r="F181" i="1"/>
  <c r="I150" i="1"/>
  <c r="I181" i="1"/>
  <c r="K181" i="1"/>
  <c r="G181" i="1"/>
  <c r="H181" i="1"/>
  <c r="K150" i="1"/>
  <c r="L150" i="1"/>
  <c r="G150" i="1"/>
  <c r="H150" i="1"/>
  <c r="L181" i="1"/>
</calcChain>
</file>

<file path=xl/sharedStrings.xml><?xml version="1.0" encoding="utf-8"?>
<sst xmlns="http://schemas.openxmlformats.org/spreadsheetml/2006/main" count="278" uniqueCount="198">
  <si>
    <t>Christ Church, Whitefish Bay, WI</t>
  </si>
  <si>
    <t>Analysis of Revenues &amp; Expenses - Detail</t>
  </si>
  <si>
    <t>Comments</t>
  </si>
  <si>
    <t>Revenues</t>
  </si>
  <si>
    <t xml:space="preserve">   Pledges and Offerings</t>
  </si>
  <si>
    <t>4101 · Pledges Current Year</t>
  </si>
  <si>
    <t>4110 · Pledges Prior Year</t>
  </si>
  <si>
    <t>4112 · Unpledged Contributions</t>
  </si>
  <si>
    <t>4113 · Plate Offering</t>
  </si>
  <si>
    <t>4114 · Easter Offering</t>
  </si>
  <si>
    <t>4115 · Christmas Offering</t>
  </si>
  <si>
    <t xml:space="preserve">   Other Income</t>
  </si>
  <si>
    <t>4201 · Rectory Rent</t>
  </si>
  <si>
    <t>4210 · Building Use</t>
  </si>
  <si>
    <t>4216 · Unrestricted Memorial Income</t>
  </si>
  <si>
    <t>4220 · Investments/Interest</t>
  </si>
  <si>
    <t xml:space="preserve">      Programs</t>
  </si>
  <si>
    <t>4301 · Snack Breakfast</t>
  </si>
  <si>
    <t>4303 · 3 Kings Dinner</t>
  </si>
  <si>
    <t>4305 · Altar Guild</t>
  </si>
  <si>
    <t>4307 · Flower Guild</t>
  </si>
  <si>
    <t>4320 · Music Program</t>
  </si>
  <si>
    <t>4399 · Program - General</t>
  </si>
  <si>
    <t xml:space="preserve">      Endowment Distributions</t>
  </si>
  <si>
    <t>4441 · Capital &amp; Maintenance</t>
  </si>
  <si>
    <t>4442 · Music</t>
  </si>
  <si>
    <t>4443 · General Program</t>
  </si>
  <si>
    <t>4444 · Outreach from Endowment</t>
  </si>
  <si>
    <t xml:space="preserve">      Fund Raiser Project Income</t>
  </si>
  <si>
    <t>4452 · Feasts of February</t>
  </si>
  <si>
    <t>Expenses</t>
  </si>
  <si>
    <t xml:space="preserve">   Mission</t>
  </si>
  <si>
    <t>5101 · Diocesan Assessment</t>
  </si>
  <si>
    <t>5110 · Outreach from Operating Fund</t>
  </si>
  <si>
    <t>5444 · Outreach from Endowment</t>
  </si>
  <si>
    <t xml:space="preserve">   Staff</t>
  </si>
  <si>
    <t>5201 · Salary - Rector</t>
  </si>
  <si>
    <t>5202 · Salary - Asso. Rector</t>
  </si>
  <si>
    <t>5203 · Salary - Lay</t>
  </si>
  <si>
    <t>5210 · Payroll Taxes - Lay</t>
  </si>
  <si>
    <t>5215 · SE Tax - Rector</t>
  </si>
  <si>
    <t>5216 · SE Tax - Asso. Rector</t>
  </si>
  <si>
    <t>5220 · Housing Allowance - Rector</t>
  </si>
  <si>
    <t>5221 · Housing Allowance-Asso. Rector</t>
  </si>
  <si>
    <t>5225 · Auto Reimb. - Rector</t>
  </si>
  <si>
    <t>5226 · Auto Reimb. - Asso. Rector</t>
  </si>
  <si>
    <t>5230 · Pension Expense - Rector</t>
  </si>
  <si>
    <t>5231 · Pension Expense - Asso. Rector</t>
  </si>
  <si>
    <t>5232 · Pension Expense - Lay</t>
  </si>
  <si>
    <t>5235 · Disability/Life - Rector</t>
  </si>
  <si>
    <t>5236 · Disability/Life - Asso. Rector</t>
  </si>
  <si>
    <t>5238 · Worker's Comp.</t>
  </si>
  <si>
    <t>5240 · Health Insurance - Rector</t>
  </si>
  <si>
    <t>5241 · Health Insurance - Asso. Rector</t>
  </si>
  <si>
    <t>5242 · Health Insurance - Lay</t>
  </si>
  <si>
    <t>5250 · Continuing Education - Rector</t>
  </si>
  <si>
    <t>5251 · Continuing Edu. - Asso. Rector</t>
  </si>
  <si>
    <t>5260 · Supply Clergy</t>
  </si>
  <si>
    <t>5259 · Sexton</t>
  </si>
  <si>
    <t>5200 · Staff - Other</t>
  </si>
  <si>
    <t xml:space="preserve">   Program</t>
  </si>
  <si>
    <t>5301 · Snack Breakfast</t>
  </si>
  <si>
    <t>5302 · Nursery - Sunday</t>
  </si>
  <si>
    <t>5303 · 3 Kings Dinner</t>
  </si>
  <si>
    <t>5305 · Altar Supplies</t>
  </si>
  <si>
    <t>5307 · Flower Guild</t>
  </si>
  <si>
    <t>5311 · Sunday School</t>
  </si>
  <si>
    <t>5312 · High School Program</t>
  </si>
  <si>
    <t>5313 · Middle School Program</t>
  </si>
  <si>
    <t>5315 · Caring/St. Hilda's Guild</t>
  </si>
  <si>
    <t>5316 · Martha Ministry</t>
  </si>
  <si>
    <t>5317 · Parish Picnic</t>
  </si>
  <si>
    <t>5319 · Special Events</t>
  </si>
  <si>
    <t>5320 · Music Program</t>
  </si>
  <si>
    <t>5321 · Bell Choir</t>
  </si>
  <si>
    <t>5330 · Adult Education</t>
  </si>
  <si>
    <t>5331 · Stewardship</t>
  </si>
  <si>
    <t>5332 · Vestry formation/Retreat</t>
  </si>
  <si>
    <t>5333 · Diocesan Convention</t>
  </si>
  <si>
    <t>5335 · Newcomers</t>
  </si>
  <si>
    <t>5336 · Advertising</t>
  </si>
  <si>
    <t>5340 · Books and Printed Material</t>
  </si>
  <si>
    <t>5351 · July 4th</t>
  </si>
  <si>
    <t>5399 · Program Expense - General</t>
  </si>
  <si>
    <t xml:space="preserve">   Office Expense</t>
  </si>
  <si>
    <t>5501 · Printing</t>
  </si>
  <si>
    <t>5502 · Postage</t>
  </si>
  <si>
    <t>5503 · Paper</t>
  </si>
  <si>
    <t>5504 · Office Supplies</t>
  </si>
  <si>
    <t>5510 · Computer Hdwr/Sftwr/Maintenance</t>
  </si>
  <si>
    <t>5511 · Internet Access/Email</t>
  </si>
  <si>
    <t>5512 · Office Equipment - Maint.</t>
  </si>
  <si>
    <t>5514 · Office Equipment - Lease</t>
  </si>
  <si>
    <t>5520 · Bi-annual Financial Audit</t>
  </si>
  <si>
    <t>5525 · Financial Charges</t>
  </si>
  <si>
    <t>5532 · Computer Consultant</t>
  </si>
  <si>
    <t>5535 · Contract Services - Messenger</t>
  </si>
  <si>
    <t>5599 · Office Expense - other</t>
  </si>
  <si>
    <t xml:space="preserve">   Building Expense</t>
  </si>
  <si>
    <t>5601 · Cleaning Expense</t>
  </si>
  <si>
    <t>5605 · Utilities - Water</t>
  </si>
  <si>
    <t>5610 · Utilities - Gas &amp; Electric</t>
  </si>
  <si>
    <t>5613 · Organ Maintenance/Repair</t>
  </si>
  <si>
    <t>5615 · Telephone</t>
  </si>
  <si>
    <t>5620 · Repairs &amp; Maintenance</t>
  </si>
  <si>
    <t>5625 · Contract Services</t>
  </si>
  <si>
    <t>5630 · Building Supplies</t>
  </si>
  <si>
    <t>5635 · Building Insurance</t>
  </si>
  <si>
    <t>5650 · Recory - Interest</t>
  </si>
  <si>
    <t>5652 · Rectory - Maintenance</t>
  </si>
  <si>
    <t>5653 · Rectory - Taxes</t>
  </si>
  <si>
    <t/>
  </si>
  <si>
    <t>Net Total</t>
  </si>
  <si>
    <t>Net Income</t>
  </si>
  <si>
    <t>4312 · High School</t>
  </si>
  <si>
    <t>Year to Date Budget</t>
  </si>
  <si>
    <t xml:space="preserve">Year to Date Actual </t>
  </si>
  <si>
    <t>Annual Budget</t>
  </si>
  <si>
    <t>5259 · Staff - Office help</t>
  </si>
  <si>
    <t>5280 · Cell phone clergy</t>
  </si>
  <si>
    <t>5641 · Garden Maintenance</t>
  </si>
  <si>
    <t>5650 · Rectory - Interest</t>
  </si>
  <si>
    <t>Other Income/Expense</t>
  </si>
  <si>
    <t>Other Income</t>
  </si>
  <si>
    <t>Total Other Income</t>
  </si>
  <si>
    <t>Other Expense</t>
  </si>
  <si>
    <t>Total Other Expense</t>
  </si>
  <si>
    <t>Net Other Income</t>
  </si>
  <si>
    <t>Total Programs</t>
  </si>
  <si>
    <t>Total Pledges and Offerings</t>
  </si>
  <si>
    <t>Total Endowment Distributions</t>
  </si>
  <si>
    <t>Total Revenues</t>
  </si>
  <si>
    <t>Total Mission</t>
  </si>
  <si>
    <t>Total Staff</t>
  </si>
  <si>
    <t>Total Program</t>
  </si>
  <si>
    <t>Total Office Expense</t>
  </si>
  <si>
    <t>Total Building Expense</t>
  </si>
  <si>
    <t>Total Expenses</t>
  </si>
  <si>
    <t>4748 - Pass-through Receipts</t>
  </si>
  <si>
    <t>Monthly Variance %</t>
  </si>
  <si>
    <t>Monthly Variance $</t>
  </si>
  <si>
    <t>Year to Date Variance %</t>
  </si>
  <si>
    <t>Year to Date Variance $</t>
  </si>
  <si>
    <t>4199 - Other Special Contributions</t>
  </si>
  <si>
    <t>5105 · All People's Church Partnership</t>
  </si>
  <si>
    <t>4451 - Fall Festival</t>
  </si>
  <si>
    <t>5111 - Outreach from Fundraisers</t>
  </si>
  <si>
    <t>Total Fundraiser Project Income</t>
  </si>
  <si>
    <t>5355 - Ministry Expense - Rector</t>
  </si>
  <si>
    <t>5356 - Ministry Expense - Assoc. Rector</t>
  </si>
  <si>
    <t>5513 - Office Equipment - Purchase</t>
  </si>
  <si>
    <t>5714 - Youth Trip Expense</t>
  </si>
  <si>
    <t>4452 · Feasts of 2015</t>
  </si>
  <si>
    <t>4714 - Youth Trip Income</t>
  </si>
  <si>
    <t>5716 - Urban Mission Trip Expense</t>
  </si>
  <si>
    <t>5748 - Pass Through Disbursement</t>
  </si>
  <si>
    <t>Capital Expense</t>
  </si>
  <si>
    <t>5752 - Tuck Pointing</t>
  </si>
  <si>
    <t>Total Capital Expense</t>
  </si>
  <si>
    <t>5761 - Facility Use / ADA</t>
  </si>
  <si>
    <t>4749 - Pass-through to Endowment</t>
  </si>
  <si>
    <t>5722 - WW Hunger</t>
  </si>
  <si>
    <t>5753 - Grading and Gutters</t>
  </si>
  <si>
    <t>5261 - Clergy Hiring Expense</t>
  </si>
  <si>
    <t>4722 - WW Hunger Fund</t>
  </si>
  <si>
    <t>4216 - Undesignated Memorial Income</t>
  </si>
  <si>
    <t>4298 - Over / Under</t>
  </si>
  <si>
    <t>5651 - Rectory Utilities</t>
  </si>
  <si>
    <t>5728 - Mission Fund Expense</t>
  </si>
  <si>
    <t>Additional plumbing expense expected</t>
  </si>
  <si>
    <t>4299 - Income - All Other</t>
  </si>
  <si>
    <t>4703 - Befriender</t>
  </si>
  <si>
    <t>Timing difference for July payment</t>
  </si>
  <si>
    <t>Timing difference as some July payroll was delayed until August</t>
  </si>
  <si>
    <t>Lay chaplain pastoral care training</t>
  </si>
  <si>
    <t>This line is affected by Bob Staeck's absence</t>
  </si>
  <si>
    <t>August, 2015</t>
  </si>
  <si>
    <t>August 2015 Actual</t>
  </si>
  <si>
    <t>August 2015 Budget</t>
  </si>
  <si>
    <t>4215 - Bequests</t>
  </si>
  <si>
    <t>5106 - Vocational Discernment</t>
  </si>
  <si>
    <t>4712 - Urban Mission Trip Income</t>
  </si>
  <si>
    <t>4717 - Pikipiki Ride</t>
  </si>
  <si>
    <t>5712 - Urban Mission Trip Expense</t>
  </si>
  <si>
    <t>5727 - Seed Money - Technology</t>
  </si>
  <si>
    <t>68.7% YTD collections consistent with PY (68.7% 2013, 64.1% 2014)</t>
  </si>
  <si>
    <t>Donation from Mary Carpenter's estate</t>
  </si>
  <si>
    <t>Anna and Drew Harmon mental health evaluation</t>
  </si>
  <si>
    <t>Net expense after reimbursement from Bob; church expense = $500/mo</t>
  </si>
  <si>
    <t>Copier lease</t>
  </si>
  <si>
    <t>Broker fee for selling donated stock</t>
  </si>
  <si>
    <t>Sink replacement ($450) plus miscellaneous</t>
  </si>
  <si>
    <t>Timing for lawn service …… 6 months of expense paid in August</t>
  </si>
  <si>
    <t>Mission and Youth trip reconciliation to be completed</t>
  </si>
  <si>
    <t>Fundraising effort for a motor bike</t>
  </si>
  <si>
    <t>Website development; monies have been set aside to fund</t>
  </si>
  <si>
    <t>Final installment for stairs / lift; Will be funded by 2014 Scrivner bequest</t>
  </si>
  <si>
    <t>Back to school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</si>
</sst>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##,###,##0.00"/>
    <numFmt numFmtId="165" formatCode="0%;[Red]\(0%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0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Font="1" applyFill="1"/>
    <xf numFmtId="49" fontId="2" fillId="0" borderId="0" xfId="0" applyNumberFormat="1" applyFont="1" applyFill="1" applyAlignment="1">
      <alignment horizontal="left" indent="5"/>
    </xf>
    <xf numFmtId="0" fontId="0" fillId="0" borderId="0" xfId="0" applyFont="1"/>
    <xf numFmtId="49" fontId="2" fillId="0" borderId="0" xfId="0" applyNumberFormat="1" applyFont="1" applyFill="1"/>
    <xf numFmtId="49" fontId="0" fillId="0" borderId="0" xfId="0" applyNumberFormat="1" applyFont="1" applyFill="1" applyAlignment="1">
      <alignment horizontal="left" indent="5"/>
    </xf>
    <xf numFmtId="49" fontId="0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Border="1"/>
    <xf numFmtId="49" fontId="0" fillId="0" borderId="0" xfId="0" applyNumberFormat="1" applyFont="1" applyFill="1" applyBorder="1"/>
    <xf numFmtId="49" fontId="7" fillId="0" borderId="0" xfId="0" applyNumberFormat="1" applyFont="1"/>
    <xf numFmtId="0" fontId="7" fillId="0" borderId="0" xfId="0" applyNumberFormat="1" applyFont="1"/>
    <xf numFmtId="49" fontId="4" fillId="0" borderId="0" xfId="0" applyNumberFormat="1" applyFont="1"/>
    <xf numFmtId="49" fontId="0" fillId="0" borderId="2" xfId="0" applyNumberFormat="1" applyFont="1" applyFill="1" applyBorder="1"/>
    <xf numFmtId="0" fontId="4" fillId="0" borderId="0" xfId="0" applyNumberFormat="1" applyFont="1"/>
    <xf numFmtId="49" fontId="0" fillId="0" borderId="0" xfId="0" applyNumberFormat="1" applyFont="1" applyFill="1" applyAlignment="1"/>
    <xf numFmtId="49" fontId="2" fillId="0" borderId="1" xfId="0" applyNumberFormat="1" applyFont="1" applyFill="1" applyBorder="1" applyAlignment="1">
      <alignment horizontal="left"/>
    </xf>
    <xf numFmtId="49" fontId="4" fillId="0" borderId="0" xfId="0" applyNumberFormat="1" applyFont="1" applyBorder="1"/>
    <xf numFmtId="38" fontId="0" fillId="0" borderId="0" xfId="0" applyNumberFormat="1" applyFont="1" applyFill="1"/>
    <xf numFmtId="38" fontId="9" fillId="0" borderId="0" xfId="0" applyNumberFormat="1" applyFont="1" applyFill="1" applyBorder="1"/>
    <xf numFmtId="38" fontId="9" fillId="0" borderId="0" xfId="0" applyNumberFormat="1" applyFont="1"/>
    <xf numFmtId="38" fontId="2" fillId="0" borderId="0" xfId="0" applyNumberFormat="1" applyFont="1" applyFill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 wrapText="1"/>
    </xf>
    <xf numFmtId="164" fontId="9" fillId="0" borderId="0" xfId="0" applyNumberFormat="1" applyFont="1" applyFill="1"/>
    <xf numFmtId="38" fontId="9" fillId="0" borderId="0" xfId="0" applyNumberFormat="1" applyFont="1" applyFill="1"/>
    <xf numFmtId="38" fontId="9" fillId="0" borderId="0" xfId="0" applyNumberFormat="1" applyFont="1" applyBorder="1"/>
    <xf numFmtId="38" fontId="10" fillId="0" borderId="0" xfId="0" applyNumberFormat="1" applyFont="1" applyFill="1" applyBorder="1"/>
    <xf numFmtId="38" fontId="10" fillId="0" borderId="0" xfId="0" applyNumberFormat="1" applyFont="1" applyBorder="1"/>
    <xf numFmtId="38" fontId="9" fillId="0" borderId="3" xfId="0" applyNumberFormat="1" applyFont="1" applyBorder="1"/>
    <xf numFmtId="38" fontId="9" fillId="0" borderId="4" xfId="0" applyNumberFormat="1" applyFont="1" applyFill="1" applyBorder="1"/>
    <xf numFmtId="38" fontId="10" fillId="0" borderId="2" xfId="0" applyNumberFormat="1" applyFont="1" applyFill="1" applyBorder="1"/>
    <xf numFmtId="0" fontId="0" fillId="0" borderId="0" xfId="0" applyFont="1" applyFill="1" applyAlignment="1">
      <alignment vertical="center"/>
    </xf>
    <xf numFmtId="49" fontId="7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7" fontId="2" fillId="0" borderId="0" xfId="0" applyNumberFormat="1" applyFont="1" applyFill="1"/>
    <xf numFmtId="37" fontId="4" fillId="0" borderId="0" xfId="0" applyNumberFormat="1" applyFont="1"/>
    <xf numFmtId="37" fontId="4" fillId="0" borderId="3" xfId="0" applyNumberFormat="1" applyFont="1" applyBorder="1"/>
    <xf numFmtId="37" fontId="4" fillId="0" borderId="0" xfId="0" applyNumberFormat="1" applyFont="1" applyBorder="1"/>
    <xf numFmtId="37" fontId="0" fillId="0" borderId="0" xfId="0" applyNumberFormat="1" applyFont="1" applyFill="1"/>
    <xf numFmtId="0" fontId="7" fillId="0" borderId="1" xfId="0" applyNumberFormat="1" applyFont="1" applyBorder="1"/>
    <xf numFmtId="0" fontId="4" fillId="0" borderId="2" xfId="0" applyNumberFormat="1" applyFont="1" applyBorder="1"/>
    <xf numFmtId="38" fontId="10" fillId="0" borderId="5" xfId="0" applyNumberFormat="1" applyFont="1" applyFill="1" applyBorder="1"/>
    <xf numFmtId="37" fontId="9" fillId="0" borderId="4" xfId="0" applyNumberFormat="1" applyFont="1" applyFill="1" applyBorder="1"/>
    <xf numFmtId="37" fontId="9" fillId="0" borderId="0" xfId="0" applyNumberFormat="1" applyFont="1" applyFill="1"/>
    <xf numFmtId="37" fontId="9" fillId="0" borderId="0" xfId="0" applyNumberFormat="1" applyFont="1" applyFill="1" applyBorder="1"/>
    <xf numFmtId="37" fontId="9" fillId="0" borderId="0" xfId="0" applyNumberFormat="1" applyFont="1" applyBorder="1"/>
    <xf numFmtId="37" fontId="9" fillId="0" borderId="0" xfId="0" applyNumberFormat="1" applyFont="1"/>
    <xf numFmtId="37" fontId="10" fillId="0" borderId="0" xfId="0" applyNumberFormat="1" applyFont="1" applyFill="1" applyBorder="1"/>
    <xf numFmtId="37" fontId="10" fillId="0" borderId="0" xfId="0" applyNumberFormat="1" applyFont="1" applyBorder="1"/>
    <xf numFmtId="165" fontId="9" fillId="0" borderId="0" xfId="1" applyNumberFormat="1" applyFont="1" applyAlignment="1">
      <alignment horizontal="center"/>
    </xf>
    <xf numFmtId="165" fontId="9" fillId="0" borderId="4" xfId="1" applyNumberFormat="1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37" fontId="10" fillId="0" borderId="5" xfId="0" applyNumberFormat="1" applyFont="1" applyFill="1" applyBorder="1"/>
    <xf numFmtId="49" fontId="4" fillId="0" borderId="0" xfId="0" applyNumberFormat="1" applyFont="1" applyFill="1" applyBorder="1"/>
    <xf numFmtId="37" fontId="9" fillId="0" borderId="0" xfId="1" applyNumberFormat="1" applyFont="1" applyAlignment="1">
      <alignment horizontal="center"/>
    </xf>
    <xf numFmtId="38" fontId="4" fillId="0" borderId="0" xfId="0" applyNumberFormat="1" applyFont="1"/>
    <xf numFmtId="38" fontId="0" fillId="0" borderId="0" xfId="0" applyNumberFormat="1" applyFont="1"/>
    <xf numFmtId="165" fontId="10" fillId="0" borderId="2" xfId="1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38" fontId="10" fillId="0" borderId="4" xfId="0" applyNumberFormat="1" applyFont="1" applyFill="1" applyBorder="1"/>
  </cellXfs>
  <cellStyles count="20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"/>
  <sheetViews>
    <sheetView tabSelected="1" topLeftCell="E1" zoomScaleSheetLayoutView="70" workbookViewId="0">
      <pane ySplit="4" topLeftCell="A149" activePane="bottomLeft" state="frozen"/>
      <selection pane="bottomLeft" activeCell="N159" sqref="N159"/>
    </sheetView>
  </sheetViews>
  <sheetFormatPr baseColWidth="10" defaultColWidth="8.83203125" defaultRowHeight="14" x14ac:dyDescent="0"/>
  <cols>
    <col min="1" max="1" width="2.1640625" style="1" customWidth="1"/>
    <col min="2" max="2" width="3" style="1" customWidth="1"/>
    <col min="3" max="3" width="2.83203125" style="1" customWidth="1"/>
    <col min="4" max="4" width="40" style="1" customWidth="1"/>
    <col min="5" max="6" width="12" style="40" customWidth="1"/>
    <col min="7" max="7" width="12" style="19" customWidth="1"/>
    <col min="8" max="8" width="13.83203125" style="23" customWidth="1"/>
    <col min="9" max="10" width="12" style="40" customWidth="1"/>
    <col min="11" max="11" width="13.1640625" style="19" customWidth="1"/>
    <col min="12" max="12" width="13.1640625" style="23" customWidth="1"/>
    <col min="13" max="13" width="12" style="40" customWidth="1"/>
    <col min="14" max="14" width="65.6640625" customWidth="1"/>
    <col min="15" max="16384" width="8.83203125" style="1"/>
  </cols>
  <sheetData>
    <row r="1" spans="2:14">
      <c r="B1" s="4" t="s">
        <v>0</v>
      </c>
      <c r="C1" s="4"/>
      <c r="D1" s="4"/>
      <c r="E1" s="19"/>
      <c r="F1" s="19"/>
      <c r="I1" s="19"/>
      <c r="J1" s="19"/>
      <c r="M1" s="19"/>
      <c r="N1" s="3"/>
    </row>
    <row r="2" spans="2:14">
      <c r="B2" s="4" t="s">
        <v>1</v>
      </c>
      <c r="C2" s="4"/>
      <c r="D2" s="4"/>
      <c r="E2" s="19"/>
      <c r="F2" s="19"/>
      <c r="I2" s="19"/>
      <c r="J2" s="19"/>
      <c r="M2" s="19"/>
      <c r="N2" s="3"/>
    </row>
    <row r="3" spans="2:14">
      <c r="B3" s="36" t="s">
        <v>176</v>
      </c>
      <c r="C3" s="4"/>
      <c r="D3" s="4"/>
      <c r="E3" s="19"/>
      <c r="F3" s="19"/>
      <c r="I3" s="19"/>
      <c r="J3" s="19"/>
      <c r="M3" s="19"/>
      <c r="N3" s="3"/>
    </row>
    <row r="4" spans="2:14" ht="28">
      <c r="B4" s="7"/>
      <c r="C4" s="7"/>
      <c r="D4" s="7"/>
      <c r="E4" s="22" t="s">
        <v>177</v>
      </c>
      <c r="F4" s="22" t="s">
        <v>178</v>
      </c>
      <c r="G4" s="22" t="s">
        <v>140</v>
      </c>
      <c r="H4" s="24" t="s">
        <v>139</v>
      </c>
      <c r="I4" s="22" t="s">
        <v>116</v>
      </c>
      <c r="J4" s="22" t="s">
        <v>115</v>
      </c>
      <c r="K4" s="22" t="s">
        <v>142</v>
      </c>
      <c r="L4" s="24" t="s">
        <v>141</v>
      </c>
      <c r="M4" s="22" t="s">
        <v>117</v>
      </c>
      <c r="N4" s="8" t="s">
        <v>2</v>
      </c>
    </row>
    <row r="5" spans="2:14">
      <c r="B5" s="4" t="s">
        <v>3</v>
      </c>
      <c r="C5" s="4"/>
      <c r="D5" s="4"/>
      <c r="E5" s="19"/>
      <c r="F5" s="19"/>
      <c r="H5" s="25"/>
      <c r="I5" s="19"/>
      <c r="J5" s="19"/>
      <c r="L5" s="25"/>
      <c r="M5" s="19"/>
      <c r="N5" s="3"/>
    </row>
    <row r="6" spans="2:14" ht="8" customHeight="1">
      <c r="B6" s="4"/>
      <c r="C6" s="4"/>
      <c r="D6" s="4"/>
      <c r="E6" s="19"/>
      <c r="F6" s="19"/>
      <c r="H6" s="25"/>
      <c r="I6" s="19"/>
      <c r="J6" s="19"/>
      <c r="L6" s="25"/>
      <c r="M6" s="19"/>
      <c r="N6" s="3"/>
    </row>
    <row r="7" spans="2:14">
      <c r="B7" s="6" t="s">
        <v>4</v>
      </c>
      <c r="C7" s="6"/>
      <c r="D7" s="6"/>
      <c r="E7" s="19"/>
      <c r="F7" s="19"/>
      <c r="H7" s="25"/>
      <c r="I7" s="19"/>
      <c r="J7" s="19"/>
      <c r="L7" s="25"/>
      <c r="M7" s="19"/>
    </row>
    <row r="8" spans="2:14" s="33" customFormat="1">
      <c r="B8" s="34"/>
      <c r="C8" s="35" t="s">
        <v>5</v>
      </c>
      <c r="D8" s="34"/>
      <c r="E8" s="21">
        <v>51970.7</v>
      </c>
      <c r="F8" s="21">
        <v>37664.160000000003</v>
      </c>
      <c r="G8" s="21">
        <f t="shared" ref="G8:G13" si="0">ROUND((E8-F8),5)</f>
        <v>14306.54</v>
      </c>
      <c r="H8" s="51">
        <f>IF(F8=0,0,G8/F8)</f>
        <v>0.37984492419318522</v>
      </c>
      <c r="I8" s="21">
        <v>397258.82</v>
      </c>
      <c r="J8" s="21">
        <v>427843.36</v>
      </c>
      <c r="K8" s="21">
        <f t="shared" ref="K8:K12" si="1">ROUND((I8-J8),5)</f>
        <v>-30584.54</v>
      </c>
      <c r="L8" s="51">
        <f t="shared" ref="L8:L15" si="2">IF(J8=0,0,K8/J8)</f>
        <v>-7.1485367915958775E-2</v>
      </c>
      <c r="M8" s="37">
        <v>578500</v>
      </c>
      <c r="N8" t="s">
        <v>185</v>
      </c>
    </row>
    <row r="9" spans="2:14">
      <c r="B9" s="11"/>
      <c r="C9" s="13" t="s">
        <v>6</v>
      </c>
      <c r="D9" s="11"/>
      <c r="E9" s="21">
        <v>0</v>
      </c>
      <c r="F9" s="21">
        <v>0</v>
      </c>
      <c r="G9" s="21">
        <f t="shared" si="0"/>
        <v>0</v>
      </c>
      <c r="H9" s="51">
        <f t="shared" ref="H9:H15" si="3">IF(F9=0,0,G9/F9)</f>
        <v>0</v>
      </c>
      <c r="I9" s="21">
        <v>12855</v>
      </c>
      <c r="J9" s="21">
        <v>13000</v>
      </c>
      <c r="K9" s="21">
        <f t="shared" si="1"/>
        <v>-145</v>
      </c>
      <c r="L9" s="51">
        <f t="shared" si="2"/>
        <v>-1.1153846153846153E-2</v>
      </c>
      <c r="M9" s="37">
        <v>13000</v>
      </c>
    </row>
    <row r="10" spans="2:14">
      <c r="B10" s="11"/>
      <c r="C10" s="13" t="s">
        <v>7</v>
      </c>
      <c r="D10" s="11"/>
      <c r="E10" s="21">
        <v>320</v>
      </c>
      <c r="F10" s="21">
        <v>1000</v>
      </c>
      <c r="G10" s="21">
        <f t="shared" si="0"/>
        <v>-680</v>
      </c>
      <c r="H10" s="51">
        <f t="shared" si="3"/>
        <v>-0.68</v>
      </c>
      <c r="I10" s="21">
        <v>7034</v>
      </c>
      <c r="J10" s="21">
        <v>8000</v>
      </c>
      <c r="K10" s="21">
        <f t="shared" si="1"/>
        <v>-966</v>
      </c>
      <c r="L10" s="51">
        <f t="shared" si="2"/>
        <v>-0.12075</v>
      </c>
      <c r="M10" s="37">
        <v>12000</v>
      </c>
    </row>
    <row r="11" spans="2:14">
      <c r="B11" s="11"/>
      <c r="C11" s="13" t="s">
        <v>8</v>
      </c>
      <c r="D11" s="11"/>
      <c r="E11" s="21">
        <v>699</v>
      </c>
      <c r="F11" s="21">
        <v>1083.33</v>
      </c>
      <c r="G11" s="21">
        <f t="shared" si="0"/>
        <v>-384.33</v>
      </c>
      <c r="H11" s="51">
        <f t="shared" si="3"/>
        <v>-0.35476724543767829</v>
      </c>
      <c r="I11" s="21">
        <v>6707.89</v>
      </c>
      <c r="J11" s="21">
        <v>8666.68</v>
      </c>
      <c r="K11" s="21">
        <f t="shared" si="1"/>
        <v>-1958.79</v>
      </c>
      <c r="L11" s="51">
        <f t="shared" si="2"/>
        <v>-0.22601388305556452</v>
      </c>
      <c r="M11" s="37">
        <v>13000</v>
      </c>
    </row>
    <row r="12" spans="2:14">
      <c r="B12" s="11"/>
      <c r="C12" s="13" t="s">
        <v>9</v>
      </c>
      <c r="D12" s="11"/>
      <c r="E12" s="21">
        <v>0</v>
      </c>
      <c r="F12" s="21">
        <v>0</v>
      </c>
      <c r="G12" s="21">
        <f t="shared" si="0"/>
        <v>0</v>
      </c>
      <c r="H12" s="51">
        <f t="shared" si="3"/>
        <v>0</v>
      </c>
      <c r="I12" s="21">
        <v>1860</v>
      </c>
      <c r="J12" s="21">
        <v>2200</v>
      </c>
      <c r="K12" s="21">
        <f t="shared" si="1"/>
        <v>-340</v>
      </c>
      <c r="L12" s="51">
        <f t="shared" si="2"/>
        <v>-0.15454545454545454</v>
      </c>
      <c r="M12" s="37">
        <v>2200</v>
      </c>
    </row>
    <row r="13" spans="2:14">
      <c r="B13" s="11"/>
      <c r="C13" s="13" t="s">
        <v>10</v>
      </c>
      <c r="D13" s="11"/>
      <c r="E13" s="21">
        <v>0</v>
      </c>
      <c r="F13" s="21">
        <v>0</v>
      </c>
      <c r="G13" s="21">
        <f t="shared" si="0"/>
        <v>0</v>
      </c>
      <c r="H13" s="51">
        <f t="shared" si="3"/>
        <v>0</v>
      </c>
      <c r="I13" s="21">
        <v>25</v>
      </c>
      <c r="J13" s="21">
        <v>0</v>
      </c>
      <c r="K13" s="21">
        <f>ROUND((I13-J13),5)</f>
        <v>25</v>
      </c>
      <c r="L13" s="51">
        <f t="shared" si="2"/>
        <v>0</v>
      </c>
      <c r="M13" s="37">
        <v>4500</v>
      </c>
    </row>
    <row r="14" spans="2:14" ht="15" thickBot="1">
      <c r="B14" s="11"/>
      <c r="C14" s="13" t="s">
        <v>143</v>
      </c>
      <c r="D14" s="11"/>
      <c r="E14" s="30">
        <v>0</v>
      </c>
      <c r="F14" s="30">
        <v>33.33</v>
      </c>
      <c r="G14" s="30">
        <f t="shared" ref="G14" si="4">ROUND((E14-F14),5)</f>
        <v>-33.33</v>
      </c>
      <c r="H14" s="53">
        <f t="shared" ref="H14" si="5">IF(F14=0,0,G14/F14)</f>
        <v>-1</v>
      </c>
      <c r="I14" s="30">
        <v>80</v>
      </c>
      <c r="J14" s="30">
        <v>266.68</v>
      </c>
      <c r="K14" s="30">
        <f>ROUND((I14-J14),5)</f>
        <v>-186.68</v>
      </c>
      <c r="L14" s="53">
        <f t="shared" ref="L14" si="6">IF(J14=0,0,K14/J14)</f>
        <v>-0.70001499925003752</v>
      </c>
      <c r="M14" s="38">
        <v>400</v>
      </c>
    </row>
    <row r="15" spans="2:14">
      <c r="B15" s="6"/>
      <c r="C15" s="6" t="s">
        <v>129</v>
      </c>
      <c r="D15" s="6"/>
      <c r="E15" s="31">
        <f>SUM(E8:E14)</f>
        <v>52989.7</v>
      </c>
      <c r="F15" s="31">
        <f>SUM(F8:F14)</f>
        <v>39780.820000000007</v>
      </c>
      <c r="G15" s="31">
        <f>SUM(G8:G14)</f>
        <v>13208.880000000001</v>
      </c>
      <c r="H15" s="52">
        <f t="shared" si="3"/>
        <v>0.33204142096618416</v>
      </c>
      <c r="I15" s="31">
        <f>SUM(I8:I14)</f>
        <v>425820.71</v>
      </c>
      <c r="J15" s="31">
        <f>SUM(J8:J14)</f>
        <v>459976.72</v>
      </c>
      <c r="K15" s="31">
        <f>SUM(K8:K14)</f>
        <v>-34156.01</v>
      </c>
      <c r="L15" s="52">
        <f t="shared" si="2"/>
        <v>-7.4255953649132511E-2</v>
      </c>
      <c r="M15" s="44">
        <f>SUM(M8:M14)</f>
        <v>623600</v>
      </c>
    </row>
    <row r="16" spans="2:14">
      <c r="B16" s="6"/>
      <c r="C16" s="6"/>
      <c r="D16" s="6"/>
      <c r="E16" s="26"/>
      <c r="F16" s="26"/>
      <c r="G16" s="26"/>
      <c r="H16" s="26"/>
      <c r="I16" s="26"/>
      <c r="J16" s="26"/>
      <c r="K16" s="26"/>
      <c r="L16" s="26"/>
      <c r="M16" s="45"/>
    </row>
    <row r="17" spans="2:14">
      <c r="B17" s="6" t="s">
        <v>11</v>
      </c>
      <c r="C17" s="6"/>
      <c r="D17" s="6"/>
      <c r="E17" s="26"/>
      <c r="F17" s="26"/>
      <c r="G17" s="26"/>
      <c r="H17" s="26"/>
      <c r="I17" s="26"/>
      <c r="J17" s="26"/>
      <c r="K17" s="26"/>
      <c r="L17" s="26"/>
      <c r="M17" s="45"/>
    </row>
    <row r="18" spans="2:14">
      <c r="B18" s="5" t="s">
        <v>12</v>
      </c>
      <c r="C18" s="13" t="s">
        <v>12</v>
      </c>
      <c r="D18" s="11"/>
      <c r="E18" s="21">
        <v>2100</v>
      </c>
      <c r="F18" s="21">
        <v>2100</v>
      </c>
      <c r="G18" s="21">
        <f t="shared" ref="G18:G19" si="7">ROUND((E18-F18),5)</f>
        <v>0</v>
      </c>
      <c r="H18" s="51">
        <f t="shared" ref="H18:H25" si="8">IF(F18=0,0,G18/F18)</f>
        <v>0</v>
      </c>
      <c r="I18" s="21">
        <v>16800</v>
      </c>
      <c r="J18" s="21">
        <v>16800</v>
      </c>
      <c r="K18" s="21">
        <f t="shared" ref="K18:K22" si="9">ROUND((I18-J18),5)</f>
        <v>0</v>
      </c>
      <c r="L18" s="51">
        <f t="shared" ref="L18:L22" si="10">IF(J18=0,0,K18/J18)</f>
        <v>0</v>
      </c>
      <c r="M18" s="37">
        <v>25200</v>
      </c>
    </row>
    <row r="19" spans="2:14">
      <c r="B19" s="5" t="s">
        <v>13</v>
      </c>
      <c r="C19" s="13" t="s">
        <v>13</v>
      </c>
      <c r="D19" s="11"/>
      <c r="E19" s="21">
        <v>200</v>
      </c>
      <c r="F19" s="21">
        <v>583.33000000000004</v>
      </c>
      <c r="G19" s="21">
        <f t="shared" si="7"/>
        <v>-383.33</v>
      </c>
      <c r="H19" s="51">
        <f t="shared" si="8"/>
        <v>-0.65714089794798825</v>
      </c>
      <c r="I19" s="21">
        <v>3990</v>
      </c>
      <c r="J19" s="21">
        <v>4666.68</v>
      </c>
      <c r="K19" s="21">
        <f t="shared" si="9"/>
        <v>-676.68</v>
      </c>
      <c r="L19" s="51">
        <f t="shared" si="10"/>
        <v>-0.14500244285016325</v>
      </c>
      <c r="M19" s="37">
        <v>7000</v>
      </c>
    </row>
    <row r="20" spans="2:14">
      <c r="B20" s="5"/>
      <c r="C20" s="13" t="s">
        <v>179</v>
      </c>
      <c r="D20" s="11"/>
      <c r="E20" s="21">
        <v>500</v>
      </c>
      <c r="F20" s="21">
        <v>0</v>
      </c>
      <c r="G20" s="21">
        <v>0</v>
      </c>
      <c r="H20" s="51">
        <v>1</v>
      </c>
      <c r="I20" s="21">
        <v>500</v>
      </c>
      <c r="J20" s="21">
        <v>0</v>
      </c>
      <c r="K20" s="21">
        <v>0</v>
      </c>
      <c r="L20" s="51">
        <v>1</v>
      </c>
      <c r="M20" s="37">
        <v>0</v>
      </c>
      <c r="N20" t="s">
        <v>186</v>
      </c>
    </row>
    <row r="21" spans="2:14">
      <c r="B21" s="5"/>
      <c r="C21" s="13" t="s">
        <v>165</v>
      </c>
      <c r="D21" s="11"/>
      <c r="E21" s="21">
        <v>230</v>
      </c>
      <c r="F21" s="21">
        <v>0</v>
      </c>
      <c r="G21" s="21">
        <v>0</v>
      </c>
      <c r="H21" s="51">
        <v>1</v>
      </c>
      <c r="I21" s="21">
        <v>2430</v>
      </c>
      <c r="J21" s="21">
        <v>0</v>
      </c>
      <c r="K21" s="21">
        <v>0</v>
      </c>
      <c r="L21" s="51">
        <v>1</v>
      </c>
      <c r="M21" s="37">
        <v>0</v>
      </c>
    </row>
    <row r="22" spans="2:14">
      <c r="B22" s="5" t="s">
        <v>14</v>
      </c>
      <c r="C22" s="13" t="s">
        <v>15</v>
      </c>
      <c r="D22" s="11"/>
      <c r="E22" s="27">
        <v>26.03</v>
      </c>
      <c r="F22" s="27">
        <v>75</v>
      </c>
      <c r="G22" s="27">
        <f>ROUND((E22-F22),5)</f>
        <v>-48.97</v>
      </c>
      <c r="H22" s="60">
        <f>IF(F22=0,0,G22/F22)</f>
        <v>-0.65293333333333337</v>
      </c>
      <c r="I22" s="27">
        <v>1363.15</v>
      </c>
      <c r="J22" s="27">
        <v>600</v>
      </c>
      <c r="K22" s="27">
        <f t="shared" si="9"/>
        <v>763.15</v>
      </c>
      <c r="L22" s="60">
        <f t="shared" si="10"/>
        <v>1.2719166666666666</v>
      </c>
      <c r="M22" s="39">
        <v>900</v>
      </c>
    </row>
    <row r="23" spans="2:14">
      <c r="B23" s="5"/>
      <c r="C23" s="13" t="s">
        <v>166</v>
      </c>
      <c r="D23" s="11"/>
      <c r="E23" s="27">
        <v>0</v>
      </c>
      <c r="F23" s="27">
        <v>0</v>
      </c>
      <c r="G23" s="27">
        <f>ROUND((E23-F23),5)</f>
        <v>0</v>
      </c>
      <c r="H23" s="60">
        <f>IF(F23=0,0,G23/F23)</f>
        <v>0</v>
      </c>
      <c r="I23" s="27">
        <v>-15.9</v>
      </c>
      <c r="J23" s="27">
        <v>0</v>
      </c>
      <c r="K23" s="27">
        <f t="shared" ref="K23:K24" si="11">ROUND((I23-J23),5)</f>
        <v>-15.9</v>
      </c>
      <c r="L23" s="60">
        <f t="shared" ref="L23:L24" si="12">IF(J23=0,0,K23/J23)</f>
        <v>0</v>
      </c>
      <c r="M23" s="39">
        <v>0</v>
      </c>
    </row>
    <row r="24" spans="2:14" ht="15" thickBot="1">
      <c r="B24" s="5"/>
      <c r="C24" s="13" t="s">
        <v>170</v>
      </c>
      <c r="D24" s="11"/>
      <c r="E24" s="30">
        <v>0</v>
      </c>
      <c r="F24" s="30">
        <v>0</v>
      </c>
      <c r="G24" s="30">
        <f>ROUND((E24-F24),5)</f>
        <v>0</v>
      </c>
      <c r="H24" s="53">
        <f>IF(F24=0,0,G24/F24)</f>
        <v>0</v>
      </c>
      <c r="I24" s="30">
        <v>160</v>
      </c>
      <c r="J24" s="30">
        <v>0</v>
      </c>
      <c r="K24" s="30">
        <f t="shared" si="11"/>
        <v>160</v>
      </c>
      <c r="L24" s="53">
        <f t="shared" si="12"/>
        <v>0</v>
      </c>
      <c r="M24" s="38">
        <v>0</v>
      </c>
    </row>
    <row r="25" spans="2:14">
      <c r="B25" s="6"/>
      <c r="C25" s="6" t="s">
        <v>124</v>
      </c>
      <c r="D25" s="6"/>
      <c r="E25" s="31">
        <f>SUM(E18:E24)</f>
        <v>3056.03</v>
      </c>
      <c r="F25" s="31">
        <f>SUM(F18:F24)</f>
        <v>2758.33</v>
      </c>
      <c r="G25" s="31">
        <f>SUM(G18:G24)</f>
        <v>-432.29999999999995</v>
      </c>
      <c r="H25" s="52">
        <f t="shared" si="8"/>
        <v>-0.15672526492479144</v>
      </c>
      <c r="I25" s="31">
        <f>SUM(I18:I24)</f>
        <v>25227.25</v>
      </c>
      <c r="J25" s="31">
        <f>SUM(J18:J24)</f>
        <v>22066.68</v>
      </c>
      <c r="K25" s="31">
        <f>SUM(K18:K24)</f>
        <v>230.57000000000002</v>
      </c>
      <c r="L25" s="52">
        <f t="shared" ref="L25" si="13">IF(J25=0,0,K25/J25)</f>
        <v>1.0448785227320106E-2</v>
      </c>
      <c r="M25" s="44">
        <f>SUM(M18:M24)</f>
        <v>33100</v>
      </c>
    </row>
    <row r="26" spans="2:14">
      <c r="B26" s="6"/>
      <c r="C26" s="6"/>
      <c r="D26" s="6"/>
      <c r="E26" s="20"/>
      <c r="F26" s="20"/>
      <c r="G26" s="20"/>
      <c r="H26" s="20"/>
      <c r="I26" s="20"/>
      <c r="J26" s="20"/>
      <c r="K26" s="20"/>
      <c r="L26" s="20"/>
      <c r="M26" s="46"/>
    </row>
    <row r="27" spans="2:14">
      <c r="B27" s="6" t="s">
        <v>16</v>
      </c>
      <c r="C27" s="6"/>
      <c r="D27" s="6"/>
      <c r="E27" s="26"/>
      <c r="F27" s="26"/>
      <c r="G27" s="26"/>
      <c r="H27" s="26"/>
      <c r="I27" s="26"/>
      <c r="J27" s="26"/>
      <c r="K27" s="26"/>
      <c r="L27" s="26"/>
      <c r="M27" s="45"/>
    </row>
    <row r="28" spans="2:14">
      <c r="B28" s="5" t="s">
        <v>17</v>
      </c>
      <c r="C28" s="13" t="s">
        <v>17</v>
      </c>
      <c r="D28" s="11"/>
      <c r="E28" s="21">
        <v>0</v>
      </c>
      <c r="F28" s="21">
        <v>29.17</v>
      </c>
      <c r="G28" s="21">
        <f t="shared" ref="G28:G31" si="14">ROUND((E28-F28),5)</f>
        <v>-29.17</v>
      </c>
      <c r="H28" s="51">
        <f t="shared" ref="H28:H32" si="15">IF(F28=0,0,G28/F28)</f>
        <v>-1</v>
      </c>
      <c r="I28" s="21">
        <v>223.25</v>
      </c>
      <c r="J28" s="21">
        <v>233.32</v>
      </c>
      <c r="K28" s="21">
        <f t="shared" ref="K28:K31" si="16">ROUND((I28-J28),5)</f>
        <v>-10.07</v>
      </c>
      <c r="L28" s="51">
        <f t="shared" ref="L28:L32" si="17">IF(J28=0,0,K28/J28)</f>
        <v>-4.3159609120521178E-2</v>
      </c>
      <c r="M28" s="37">
        <v>350</v>
      </c>
    </row>
    <row r="29" spans="2:14">
      <c r="B29" s="5" t="s">
        <v>18</v>
      </c>
      <c r="C29" s="13" t="s">
        <v>20</v>
      </c>
      <c r="D29" s="11"/>
      <c r="E29" s="21">
        <v>186</v>
      </c>
      <c r="F29" s="21">
        <v>333.33</v>
      </c>
      <c r="G29" s="21">
        <f t="shared" si="14"/>
        <v>-147.33000000000001</v>
      </c>
      <c r="H29" s="51">
        <f t="shared" si="15"/>
        <v>-0.44199441994419952</v>
      </c>
      <c r="I29" s="21">
        <v>3026</v>
      </c>
      <c r="J29" s="21">
        <v>2666.68</v>
      </c>
      <c r="K29" s="21">
        <f t="shared" si="16"/>
        <v>359.32</v>
      </c>
      <c r="L29" s="51">
        <f t="shared" si="17"/>
        <v>0.1347443262783686</v>
      </c>
      <c r="M29" s="37">
        <v>4000</v>
      </c>
    </row>
    <row r="30" spans="2:14">
      <c r="B30" s="5" t="s">
        <v>19</v>
      </c>
      <c r="C30" s="13" t="s">
        <v>21</v>
      </c>
      <c r="D30" s="11"/>
      <c r="E30" s="21">
        <v>0</v>
      </c>
      <c r="F30" s="21">
        <v>250</v>
      </c>
      <c r="G30" s="21">
        <f t="shared" si="14"/>
        <v>-250</v>
      </c>
      <c r="H30" s="51">
        <f t="shared" si="15"/>
        <v>-1</v>
      </c>
      <c r="I30" s="21">
        <v>260</v>
      </c>
      <c r="J30" s="21">
        <v>2000</v>
      </c>
      <c r="K30" s="21">
        <f t="shared" si="16"/>
        <v>-1740</v>
      </c>
      <c r="L30" s="51">
        <f t="shared" si="17"/>
        <v>-0.87</v>
      </c>
      <c r="M30" s="37">
        <v>3000</v>
      </c>
    </row>
    <row r="31" spans="2:14" ht="15" thickBot="1">
      <c r="B31" s="5" t="s">
        <v>114</v>
      </c>
      <c r="C31" s="13" t="s">
        <v>22</v>
      </c>
      <c r="D31" s="11"/>
      <c r="E31" s="30">
        <v>0</v>
      </c>
      <c r="F31" s="30">
        <v>41.66</v>
      </c>
      <c r="G31" s="30">
        <f t="shared" si="14"/>
        <v>-41.66</v>
      </c>
      <c r="H31" s="53">
        <f t="shared" si="15"/>
        <v>-1</v>
      </c>
      <c r="I31" s="30">
        <v>460</v>
      </c>
      <c r="J31" s="30">
        <v>333.36</v>
      </c>
      <c r="K31" s="30">
        <f t="shared" si="16"/>
        <v>126.64</v>
      </c>
      <c r="L31" s="53">
        <f t="shared" si="17"/>
        <v>0.37988960883129347</v>
      </c>
      <c r="M31" s="38">
        <v>500</v>
      </c>
    </row>
    <row r="32" spans="2:14">
      <c r="B32" s="6"/>
      <c r="C32" s="6" t="s">
        <v>128</v>
      </c>
      <c r="D32" s="6"/>
      <c r="E32" s="31">
        <f>SUM(E28:E31)</f>
        <v>186</v>
      </c>
      <c r="F32" s="31">
        <f>SUM(F28:F31)</f>
        <v>654.16</v>
      </c>
      <c r="G32" s="31">
        <f>SUM(G28:G31)</f>
        <v>-468.15999999999997</v>
      </c>
      <c r="H32" s="52">
        <f t="shared" si="15"/>
        <v>-0.71566589213648035</v>
      </c>
      <c r="I32" s="31">
        <f>SUM(I28:I31)</f>
        <v>3969.25</v>
      </c>
      <c r="J32" s="31">
        <f>SUM(J28:J31)</f>
        <v>5233.3599999999997</v>
      </c>
      <c r="K32" s="31">
        <f>SUM(K28:K31)</f>
        <v>-1264.1099999999999</v>
      </c>
      <c r="L32" s="52">
        <f t="shared" si="17"/>
        <v>-0.24154845070853143</v>
      </c>
      <c r="M32" s="44">
        <f>SUM(M28:M31)</f>
        <v>7850</v>
      </c>
    </row>
    <row r="33" spans="2:13">
      <c r="B33" s="6"/>
      <c r="C33" s="6"/>
      <c r="D33" s="6"/>
      <c r="E33" s="20"/>
      <c r="F33" s="20"/>
      <c r="G33" s="20"/>
      <c r="H33" s="20"/>
      <c r="I33" s="20"/>
      <c r="J33" s="20"/>
      <c r="K33" s="20"/>
      <c r="L33" s="20"/>
      <c r="M33" s="46"/>
    </row>
    <row r="34" spans="2:13">
      <c r="B34" s="6" t="s">
        <v>23</v>
      </c>
      <c r="C34" s="6"/>
      <c r="D34" s="13"/>
      <c r="E34" s="20"/>
      <c r="F34" s="20"/>
      <c r="G34" s="20"/>
      <c r="H34" s="20"/>
      <c r="I34" s="20"/>
      <c r="J34" s="20"/>
      <c r="K34" s="20"/>
      <c r="L34" s="20"/>
      <c r="M34" s="46"/>
    </row>
    <row r="35" spans="2:13">
      <c r="B35" s="5" t="s">
        <v>24</v>
      </c>
      <c r="C35" s="13" t="s">
        <v>24</v>
      </c>
      <c r="D35" s="11"/>
      <c r="E35" s="21">
        <v>0</v>
      </c>
      <c r="F35" s="21">
        <v>0</v>
      </c>
      <c r="G35" s="21">
        <f>ROUND((E35-F35),5)</f>
        <v>0</v>
      </c>
      <c r="H35" s="51">
        <f t="shared" ref="H35:H39" si="18">IF(F35=0,0,G35/F35)</f>
        <v>0</v>
      </c>
      <c r="I35" s="21">
        <v>4178.34</v>
      </c>
      <c r="J35" s="21">
        <v>4178.5</v>
      </c>
      <c r="K35" s="21">
        <f>ROUND((I35-J35),5)</f>
        <v>-0.16</v>
      </c>
      <c r="L35" s="51">
        <f t="shared" ref="L35:L39" si="19">IF(J35=0,0,K35/J35)</f>
        <v>-3.8291252841928922E-5</v>
      </c>
      <c r="M35" s="37">
        <v>8357</v>
      </c>
    </row>
    <row r="36" spans="2:13">
      <c r="B36" s="5" t="s">
        <v>25</v>
      </c>
      <c r="C36" s="13" t="s">
        <v>25</v>
      </c>
      <c r="D36" s="11"/>
      <c r="E36" s="21">
        <v>0</v>
      </c>
      <c r="F36" s="21">
        <v>0</v>
      </c>
      <c r="G36" s="21">
        <f>ROUND((E36-F36),5)</f>
        <v>0</v>
      </c>
      <c r="H36" s="51">
        <f t="shared" si="18"/>
        <v>0</v>
      </c>
      <c r="I36" s="21">
        <v>716.74</v>
      </c>
      <c r="J36" s="21">
        <v>716.5</v>
      </c>
      <c r="K36" s="21">
        <f>ROUND((I36-J36),5)</f>
        <v>0.24</v>
      </c>
      <c r="L36" s="51">
        <f t="shared" si="19"/>
        <v>3.3496161898115842E-4</v>
      </c>
      <c r="M36" s="37">
        <v>1433</v>
      </c>
    </row>
    <row r="37" spans="2:13">
      <c r="B37" s="5" t="s">
        <v>26</v>
      </c>
      <c r="C37" s="13" t="s">
        <v>26</v>
      </c>
      <c r="D37" s="11"/>
      <c r="E37" s="21">
        <v>0</v>
      </c>
      <c r="F37" s="21">
        <v>0</v>
      </c>
      <c r="G37" s="21">
        <f>ROUND((E37-F37),5)</f>
        <v>0</v>
      </c>
      <c r="H37" s="51">
        <f t="shared" si="18"/>
        <v>0</v>
      </c>
      <c r="I37" s="21">
        <v>623.34</v>
      </c>
      <c r="J37" s="21">
        <v>623.5</v>
      </c>
      <c r="K37" s="21">
        <f>ROUND((I37-J37),5)</f>
        <v>-0.16</v>
      </c>
      <c r="L37" s="51">
        <f t="shared" si="19"/>
        <v>-2.5661587810745792E-4</v>
      </c>
      <c r="M37" s="37">
        <v>1247</v>
      </c>
    </row>
    <row r="38" spans="2:13" ht="15" thickBot="1">
      <c r="B38" s="5" t="s">
        <v>27</v>
      </c>
      <c r="C38" s="13" t="s">
        <v>27</v>
      </c>
      <c r="D38" s="11"/>
      <c r="E38" s="30">
        <v>0</v>
      </c>
      <c r="F38" s="30">
        <v>0</v>
      </c>
      <c r="G38" s="30">
        <f>ROUND((E38-F38),5)</f>
        <v>0</v>
      </c>
      <c r="H38" s="53">
        <f t="shared" si="18"/>
        <v>0</v>
      </c>
      <c r="I38" s="30">
        <v>12009.78</v>
      </c>
      <c r="J38" s="30">
        <v>12010</v>
      </c>
      <c r="K38" s="30">
        <f>ROUND((I38-J38),5)</f>
        <v>-0.22</v>
      </c>
      <c r="L38" s="53">
        <f t="shared" si="19"/>
        <v>-1.8318068276436303E-5</v>
      </c>
      <c r="M38" s="38">
        <v>24020</v>
      </c>
    </row>
    <row r="39" spans="2:13">
      <c r="B39" s="6"/>
      <c r="C39" s="6" t="s">
        <v>130</v>
      </c>
      <c r="D39" s="6"/>
      <c r="E39" s="31">
        <f>SUM(E35:E38)</f>
        <v>0</v>
      </c>
      <c r="F39" s="31">
        <f t="shared" ref="F39:M39" si="20">SUM(F35:F38)</f>
        <v>0</v>
      </c>
      <c r="G39" s="31">
        <f t="shared" si="20"/>
        <v>0</v>
      </c>
      <c r="H39" s="52">
        <f t="shared" si="18"/>
        <v>0</v>
      </c>
      <c r="I39" s="31">
        <f t="shared" si="20"/>
        <v>17528.2</v>
      </c>
      <c r="J39" s="31">
        <f t="shared" si="20"/>
        <v>17528.5</v>
      </c>
      <c r="K39" s="31">
        <f t="shared" si="20"/>
        <v>-0.30000000000000004</v>
      </c>
      <c r="L39" s="52">
        <f t="shared" si="19"/>
        <v>-1.7114984168639646E-5</v>
      </c>
      <c r="M39" s="44">
        <f t="shared" si="20"/>
        <v>35057</v>
      </c>
    </row>
    <row r="40" spans="2:13">
      <c r="B40" s="6"/>
      <c r="C40" s="6"/>
      <c r="D40" s="6"/>
      <c r="E40" s="20"/>
      <c r="F40" s="20"/>
      <c r="G40" s="20"/>
      <c r="H40" s="20"/>
      <c r="I40" s="20"/>
      <c r="J40" s="20"/>
      <c r="K40" s="20"/>
      <c r="L40" s="20"/>
      <c r="M40" s="46"/>
    </row>
    <row r="41" spans="2:13">
      <c r="B41" s="6" t="s">
        <v>28</v>
      </c>
      <c r="C41" s="6"/>
      <c r="D41" s="6"/>
      <c r="E41" s="20"/>
      <c r="F41" s="20"/>
      <c r="G41" s="20"/>
      <c r="H41" s="20"/>
      <c r="I41" s="20"/>
      <c r="J41" s="20"/>
      <c r="K41" s="20"/>
      <c r="L41" s="20"/>
      <c r="M41" s="46"/>
    </row>
    <row r="42" spans="2:13">
      <c r="B42" s="6"/>
      <c r="C42" s="6" t="s">
        <v>145</v>
      </c>
      <c r="D42" s="6"/>
      <c r="E42" s="27">
        <v>0</v>
      </c>
      <c r="F42" s="27">
        <v>0</v>
      </c>
      <c r="G42" s="27">
        <f>ROUND((E42-F42),5)</f>
        <v>0</v>
      </c>
      <c r="H42" s="51">
        <f t="shared" ref="H42:H44" si="21">IF(F42=0,0,G42/F42)</f>
        <v>0</v>
      </c>
      <c r="I42" s="27">
        <v>0</v>
      </c>
      <c r="J42" s="27">
        <v>0</v>
      </c>
      <c r="K42" s="27">
        <f>ROUND((I42-J42),5)</f>
        <v>0</v>
      </c>
      <c r="L42" s="51">
        <f>IF(J42=0,0,K42/J42)</f>
        <v>0</v>
      </c>
      <c r="M42" s="39">
        <v>3000</v>
      </c>
    </row>
    <row r="43" spans="2:13" ht="15" thickBot="1">
      <c r="B43" s="5" t="s">
        <v>29</v>
      </c>
      <c r="C43" s="13" t="s">
        <v>152</v>
      </c>
      <c r="D43" s="13"/>
      <c r="E43" s="30">
        <v>0</v>
      </c>
      <c r="F43" s="30">
        <v>0</v>
      </c>
      <c r="G43" s="30">
        <f>ROUND((E43-F43),5)</f>
        <v>0</v>
      </c>
      <c r="H43" s="53">
        <f t="shared" si="21"/>
        <v>0</v>
      </c>
      <c r="I43" s="30">
        <v>3875</v>
      </c>
      <c r="J43" s="30">
        <v>4000</v>
      </c>
      <c r="K43" s="30">
        <f>ROUND((I43-J43),5)</f>
        <v>-125</v>
      </c>
      <c r="L43" s="53">
        <f t="shared" ref="L43:L44" si="22">IF(J43=0,0,K43/J43)</f>
        <v>-3.125E-2</v>
      </c>
      <c r="M43" s="38">
        <v>4000</v>
      </c>
    </row>
    <row r="44" spans="2:13">
      <c r="B44" s="6"/>
      <c r="C44" s="6" t="s">
        <v>147</v>
      </c>
      <c r="D44" s="6"/>
      <c r="E44" s="31">
        <f>SUM(E40:E43)</f>
        <v>0</v>
      </c>
      <c r="F44" s="31">
        <f t="shared" ref="F44:G44" si="23">SUM(F40:F43)</f>
        <v>0</v>
      </c>
      <c r="G44" s="31">
        <f t="shared" si="23"/>
        <v>0</v>
      </c>
      <c r="H44" s="52">
        <f t="shared" si="21"/>
        <v>0</v>
      </c>
      <c r="I44" s="31">
        <f t="shared" ref="I44:K44" si="24">SUM(I40:I43)</f>
        <v>3875</v>
      </c>
      <c r="J44" s="31">
        <f t="shared" si="24"/>
        <v>4000</v>
      </c>
      <c r="K44" s="31">
        <f t="shared" si="24"/>
        <v>-125</v>
      </c>
      <c r="L44" s="52">
        <f t="shared" si="22"/>
        <v>-3.125E-2</v>
      </c>
      <c r="M44" s="44">
        <f t="shared" ref="M44" si="25">SUM(M40:M43)</f>
        <v>7000</v>
      </c>
    </row>
    <row r="45" spans="2:13" ht="15" thickBot="1">
      <c r="B45" s="6"/>
      <c r="C45" s="6"/>
      <c r="D45" s="6"/>
      <c r="E45" s="20"/>
      <c r="F45" s="20"/>
      <c r="G45" s="20"/>
      <c r="H45" s="20"/>
      <c r="I45" s="20"/>
      <c r="J45" s="20"/>
      <c r="K45" s="20"/>
      <c r="L45" s="20"/>
      <c r="M45" s="46"/>
    </row>
    <row r="46" spans="2:13" ht="15" thickBot="1">
      <c r="B46" s="17" t="s">
        <v>131</v>
      </c>
      <c r="C46" s="14"/>
      <c r="D46" s="14"/>
      <c r="E46" s="32">
        <f>E15+E25+E32+E39+E44</f>
        <v>56231.729999999996</v>
      </c>
      <c r="F46" s="32">
        <f>F15+F25+F32+F39+F44</f>
        <v>43193.310000000012</v>
      </c>
      <c r="G46" s="32">
        <f>E46-F46</f>
        <v>13038.419999999984</v>
      </c>
      <c r="H46" s="59">
        <f>IF(F46=0,0,G46/F46)</f>
        <v>0.3018620244662884</v>
      </c>
      <c r="I46" s="32">
        <f>I15+I25+I32+I39+I44</f>
        <v>476420.41000000003</v>
      </c>
      <c r="J46" s="32">
        <f>J15+J25+J32+J39+J44</f>
        <v>508805.25999999995</v>
      </c>
      <c r="K46" s="32">
        <f>I46-J46</f>
        <v>-32384.849999999919</v>
      </c>
      <c r="L46" s="59">
        <f>IF(J46=0,0,K46/J46)</f>
        <v>-6.3648811335008451E-2</v>
      </c>
      <c r="M46" s="54">
        <f>M15+M25+M32+M39+M44</f>
        <v>706607</v>
      </c>
    </row>
    <row r="47" spans="2:13">
      <c r="B47" s="6"/>
      <c r="C47" s="6"/>
      <c r="D47" s="6"/>
      <c r="E47" s="20"/>
      <c r="F47" s="20"/>
      <c r="G47" s="20"/>
      <c r="H47" s="20"/>
      <c r="I47" s="20"/>
      <c r="J47" s="20"/>
      <c r="K47" s="20"/>
      <c r="L47" s="20"/>
      <c r="M47" s="46"/>
    </row>
    <row r="48" spans="2:13">
      <c r="B48" s="4" t="s">
        <v>30</v>
      </c>
      <c r="C48" s="6"/>
      <c r="D48" s="6"/>
      <c r="E48" s="20"/>
      <c r="F48" s="20"/>
      <c r="G48" s="20"/>
      <c r="H48" s="20"/>
      <c r="I48" s="20"/>
      <c r="J48" s="20"/>
      <c r="K48" s="20"/>
      <c r="L48" s="20"/>
      <c r="M48" s="46"/>
    </row>
    <row r="49" spans="2:14" ht="8" customHeight="1">
      <c r="B49" s="6"/>
      <c r="C49" s="6"/>
      <c r="D49" s="6"/>
      <c r="E49" s="20"/>
      <c r="F49" s="20"/>
      <c r="G49" s="20"/>
      <c r="H49" s="20"/>
      <c r="I49" s="20"/>
      <c r="J49" s="20"/>
      <c r="K49" s="20"/>
      <c r="L49" s="20"/>
      <c r="M49" s="46"/>
    </row>
    <row r="50" spans="2:14">
      <c r="B50" s="6" t="s">
        <v>31</v>
      </c>
      <c r="C50" s="6"/>
      <c r="D50" s="6"/>
      <c r="E50" s="20"/>
      <c r="F50" s="20"/>
      <c r="G50" s="20"/>
      <c r="H50" s="20"/>
      <c r="I50" s="20"/>
      <c r="J50" s="20"/>
      <c r="K50" s="20"/>
      <c r="L50" s="20"/>
      <c r="M50" s="46"/>
    </row>
    <row r="51" spans="2:14">
      <c r="B51" s="5" t="s">
        <v>32</v>
      </c>
      <c r="C51" s="13" t="s">
        <v>32</v>
      </c>
      <c r="D51" s="11"/>
      <c r="E51" s="21">
        <v>17293.66</v>
      </c>
      <c r="F51" s="21">
        <v>8646.83</v>
      </c>
      <c r="G51" s="21">
        <f>F51-E51</f>
        <v>-8646.83</v>
      </c>
      <c r="H51" s="51">
        <f t="shared" ref="H51:H57" si="26">IF(F51=0,0,G51/F51)</f>
        <v>-1</v>
      </c>
      <c r="I51" s="21">
        <v>69174.64</v>
      </c>
      <c r="J51" s="21">
        <v>69174.64</v>
      </c>
      <c r="K51" s="21">
        <f t="shared" ref="K51:K56" si="27">J51-I51</f>
        <v>0</v>
      </c>
      <c r="L51" s="51">
        <f t="shared" ref="L51:L57" si="28">IF(J51=0,0,K51/J51)</f>
        <v>0</v>
      </c>
      <c r="M51" s="37">
        <v>103762</v>
      </c>
      <c r="N51" t="s">
        <v>172</v>
      </c>
    </row>
    <row r="52" spans="2:14">
      <c r="B52" s="5" t="s">
        <v>33</v>
      </c>
      <c r="C52" s="13" t="s">
        <v>144</v>
      </c>
      <c r="D52" s="11"/>
      <c r="E52" s="21">
        <v>0</v>
      </c>
      <c r="F52" s="21">
        <v>0</v>
      </c>
      <c r="G52" s="21">
        <f t="shared" ref="G52:G56" si="29">F52-E52</f>
        <v>0</v>
      </c>
      <c r="H52" s="51">
        <f t="shared" si="26"/>
        <v>0</v>
      </c>
      <c r="I52" s="21">
        <v>1000</v>
      </c>
      <c r="J52" s="21">
        <v>1000</v>
      </c>
      <c r="K52" s="21">
        <f t="shared" si="27"/>
        <v>0</v>
      </c>
      <c r="L52" s="51">
        <f t="shared" si="28"/>
        <v>0</v>
      </c>
      <c r="M52" s="37">
        <v>2000</v>
      </c>
    </row>
    <row r="53" spans="2:14">
      <c r="B53" s="5"/>
      <c r="C53" s="13" t="s">
        <v>180</v>
      </c>
      <c r="D53" s="11"/>
      <c r="E53" s="21">
        <v>703</v>
      </c>
      <c r="F53" s="21">
        <v>0</v>
      </c>
      <c r="G53" s="21">
        <f t="shared" ref="G53" si="30">F53-E53</f>
        <v>-703</v>
      </c>
      <c r="H53" s="51">
        <f t="shared" ref="H53" si="31">IF(F53=0,0,G53/F53)</f>
        <v>0</v>
      </c>
      <c r="I53" s="21">
        <v>703</v>
      </c>
      <c r="J53" s="21">
        <v>0</v>
      </c>
      <c r="K53" s="21">
        <f t="shared" ref="K53" si="32">J53-I53</f>
        <v>-703</v>
      </c>
      <c r="L53" s="51">
        <f t="shared" ref="L53" si="33">IF(J53=0,0,K53/J53)</f>
        <v>0</v>
      </c>
      <c r="M53" s="37">
        <v>0</v>
      </c>
      <c r="N53" t="s">
        <v>187</v>
      </c>
    </row>
    <row r="54" spans="2:14">
      <c r="B54" s="5" t="s">
        <v>34</v>
      </c>
      <c r="C54" s="13" t="s">
        <v>33</v>
      </c>
      <c r="D54" s="11"/>
      <c r="E54" s="21">
        <v>0</v>
      </c>
      <c r="F54" s="21">
        <v>0</v>
      </c>
      <c r="G54" s="21">
        <f t="shared" si="29"/>
        <v>0</v>
      </c>
      <c r="H54" s="51">
        <f t="shared" si="26"/>
        <v>0</v>
      </c>
      <c r="I54" s="21">
        <v>5000</v>
      </c>
      <c r="J54" s="21">
        <v>5000</v>
      </c>
      <c r="K54" s="21">
        <f t="shared" si="27"/>
        <v>0</v>
      </c>
      <c r="L54" s="51">
        <f t="shared" si="28"/>
        <v>0</v>
      </c>
      <c r="M54" s="37">
        <v>10000</v>
      </c>
    </row>
    <row r="55" spans="2:14">
      <c r="B55" s="5"/>
      <c r="C55" s="13" t="s">
        <v>146</v>
      </c>
      <c r="D55" s="11"/>
      <c r="E55" s="21">
        <v>0</v>
      </c>
      <c r="F55" s="21">
        <v>0</v>
      </c>
      <c r="G55" s="21">
        <f t="shared" ref="G55" si="34">F55-E55</f>
        <v>0</v>
      </c>
      <c r="H55" s="51">
        <f t="shared" ref="H55" si="35">IF(F55=0,0,G55/F55)</f>
        <v>0</v>
      </c>
      <c r="I55" s="21">
        <v>0</v>
      </c>
      <c r="J55" s="21">
        <v>0</v>
      </c>
      <c r="K55" s="21">
        <f t="shared" ref="K55" si="36">J55-I55</f>
        <v>0</v>
      </c>
      <c r="L55" s="51">
        <f t="shared" ref="L55" si="37">IF(J55=0,0,K55/J55)</f>
        <v>0</v>
      </c>
      <c r="M55" s="37">
        <v>2000</v>
      </c>
    </row>
    <row r="56" spans="2:14" ht="15" thickBot="1">
      <c r="B56" s="6"/>
      <c r="C56" s="13" t="s">
        <v>34</v>
      </c>
      <c r="D56" s="11"/>
      <c r="E56" s="30">
        <v>0</v>
      </c>
      <c r="F56" s="30">
        <v>0</v>
      </c>
      <c r="G56" s="30">
        <f t="shared" si="29"/>
        <v>0</v>
      </c>
      <c r="H56" s="53">
        <f t="shared" si="26"/>
        <v>0</v>
      </c>
      <c r="I56" s="30">
        <v>12009.78</v>
      </c>
      <c r="J56" s="30">
        <v>12010</v>
      </c>
      <c r="K56" s="30">
        <f t="shared" si="27"/>
        <v>0.21999999999934516</v>
      </c>
      <c r="L56" s="53">
        <f t="shared" si="28"/>
        <v>1.8318068276381778E-5</v>
      </c>
      <c r="M56" s="38">
        <v>24020</v>
      </c>
    </row>
    <row r="57" spans="2:14">
      <c r="B57" s="6"/>
      <c r="C57" s="6" t="s">
        <v>132</v>
      </c>
      <c r="D57" s="6"/>
      <c r="E57" s="31">
        <f>SUM(E51:E56)</f>
        <v>17996.66</v>
      </c>
      <c r="F57" s="31">
        <f t="shared" ref="F57:M57" si="38">SUM(F51:F56)</f>
        <v>8646.83</v>
      </c>
      <c r="G57" s="31">
        <f t="shared" si="38"/>
        <v>-9349.83</v>
      </c>
      <c r="H57" s="52">
        <f t="shared" si="26"/>
        <v>-1.0813014711749855</v>
      </c>
      <c r="I57" s="31">
        <f t="shared" si="38"/>
        <v>87887.42</v>
      </c>
      <c r="J57" s="31">
        <f t="shared" si="38"/>
        <v>87184.639999999999</v>
      </c>
      <c r="K57" s="31">
        <f t="shared" si="38"/>
        <v>-702.78000000000065</v>
      </c>
      <c r="L57" s="52">
        <f t="shared" si="28"/>
        <v>-8.0608235579111252E-3</v>
      </c>
      <c r="M57" s="44">
        <f t="shared" si="38"/>
        <v>141782</v>
      </c>
    </row>
    <row r="58" spans="2:14">
      <c r="B58" s="6"/>
      <c r="C58" s="6"/>
      <c r="D58" s="6"/>
      <c r="E58" s="20"/>
      <c r="F58" s="20"/>
      <c r="G58" s="20"/>
      <c r="H58" s="20"/>
      <c r="I58" s="20"/>
      <c r="J58" s="20"/>
      <c r="K58" s="20"/>
      <c r="L58" s="20"/>
      <c r="M58" s="46"/>
    </row>
    <row r="59" spans="2:14">
      <c r="B59" s="6" t="s">
        <v>35</v>
      </c>
      <c r="C59" s="6"/>
      <c r="D59" s="6"/>
      <c r="E59" s="20"/>
      <c r="F59" s="20"/>
      <c r="G59" s="20"/>
      <c r="H59" s="20"/>
      <c r="I59" s="20"/>
      <c r="J59" s="20"/>
      <c r="K59" s="20"/>
      <c r="L59" s="20"/>
      <c r="M59" s="46"/>
    </row>
    <row r="60" spans="2:14">
      <c r="B60" s="5" t="s">
        <v>36</v>
      </c>
      <c r="C60" s="13" t="s">
        <v>36</v>
      </c>
      <c r="D60" s="11"/>
      <c r="E60" s="21">
        <v>4149.58</v>
      </c>
      <c r="F60" s="21">
        <v>4149.58</v>
      </c>
      <c r="G60" s="21">
        <f t="shared" ref="G60:G85" si="39">F60-E60</f>
        <v>0</v>
      </c>
      <c r="H60" s="51">
        <f t="shared" ref="H60:H86" si="40">IF(F60=0,0,G60/F60)</f>
        <v>0</v>
      </c>
      <c r="I60" s="21">
        <v>33121.22</v>
      </c>
      <c r="J60" s="21">
        <v>33196.68</v>
      </c>
      <c r="K60" s="21">
        <f t="shared" ref="K60:K85" si="41">J60-I60</f>
        <v>75.459999999999127</v>
      </c>
      <c r="L60" s="51">
        <f t="shared" ref="L60:L86" si="42">IF(J60=0,0,K60/J60)</f>
        <v>2.2731188781528492E-3</v>
      </c>
      <c r="M60" s="37">
        <v>49795</v>
      </c>
    </row>
    <row r="61" spans="2:14">
      <c r="B61" s="5" t="s">
        <v>37</v>
      </c>
      <c r="C61" s="13" t="s">
        <v>37</v>
      </c>
      <c r="D61" s="11"/>
      <c r="E61" s="21">
        <v>2600</v>
      </c>
      <c r="F61" s="21">
        <v>2600</v>
      </c>
      <c r="G61" s="21">
        <f t="shared" si="39"/>
        <v>0</v>
      </c>
      <c r="H61" s="51">
        <f t="shared" si="40"/>
        <v>0</v>
      </c>
      <c r="I61" s="21">
        <v>20502.259999999998</v>
      </c>
      <c r="J61" s="21">
        <v>20800</v>
      </c>
      <c r="K61" s="21">
        <f t="shared" si="41"/>
        <v>297.7400000000016</v>
      </c>
      <c r="L61" s="51">
        <f t="shared" si="42"/>
        <v>1.4314423076923153E-2</v>
      </c>
      <c r="M61" s="37">
        <v>31200</v>
      </c>
    </row>
    <row r="62" spans="2:14">
      <c r="B62" s="5" t="s">
        <v>38</v>
      </c>
      <c r="C62" s="13" t="s">
        <v>38</v>
      </c>
      <c r="D62" s="11"/>
      <c r="E62" s="21">
        <v>9086.11</v>
      </c>
      <c r="F62" s="21">
        <v>9408.33</v>
      </c>
      <c r="G62" s="21">
        <f t="shared" si="39"/>
        <v>322.21999999999935</v>
      </c>
      <c r="H62" s="51">
        <f t="shared" si="40"/>
        <v>3.4248373515809859E-2</v>
      </c>
      <c r="I62" s="21">
        <v>58988.09</v>
      </c>
      <c r="J62" s="21">
        <v>75266.679999999993</v>
      </c>
      <c r="K62" s="21">
        <f t="shared" si="41"/>
        <v>16278.589999999997</v>
      </c>
      <c r="L62" s="51">
        <f t="shared" si="42"/>
        <v>0.21627883679737167</v>
      </c>
      <c r="M62" s="37">
        <v>112900</v>
      </c>
      <c r="N62" t="s">
        <v>173</v>
      </c>
    </row>
    <row r="63" spans="2:14">
      <c r="B63" s="5" t="s">
        <v>39</v>
      </c>
      <c r="C63" s="13" t="s">
        <v>39</v>
      </c>
      <c r="D63" s="11"/>
      <c r="E63" s="21">
        <v>658.72</v>
      </c>
      <c r="F63" s="21">
        <v>708.08</v>
      </c>
      <c r="G63" s="21">
        <f t="shared" si="39"/>
        <v>49.360000000000014</v>
      </c>
      <c r="H63" s="51">
        <f t="shared" si="40"/>
        <v>6.9709637329115365E-2</v>
      </c>
      <c r="I63" s="21">
        <v>4649.72</v>
      </c>
      <c r="J63" s="21">
        <v>5664.68</v>
      </c>
      <c r="K63" s="21">
        <f t="shared" si="41"/>
        <v>1014.96</v>
      </c>
      <c r="L63" s="51">
        <f t="shared" si="42"/>
        <v>0.17917340432292733</v>
      </c>
      <c r="M63" s="37">
        <v>8497</v>
      </c>
    </row>
    <row r="64" spans="2:14">
      <c r="B64" s="5" t="s">
        <v>40</v>
      </c>
      <c r="C64" s="13" t="s">
        <v>40</v>
      </c>
      <c r="D64" s="11"/>
      <c r="E64" s="21">
        <v>548.58000000000004</v>
      </c>
      <c r="F64" s="21">
        <v>548.58000000000004</v>
      </c>
      <c r="G64" s="21">
        <f t="shared" si="39"/>
        <v>0</v>
      </c>
      <c r="H64" s="51">
        <f t="shared" si="40"/>
        <v>0</v>
      </c>
      <c r="I64" s="21">
        <v>4387.9799999999996</v>
      </c>
      <c r="J64" s="21">
        <v>4388.68</v>
      </c>
      <c r="K64" s="21">
        <f t="shared" si="41"/>
        <v>0.7000000000007276</v>
      </c>
      <c r="L64" s="51">
        <f t="shared" si="42"/>
        <v>1.5950126233872772E-4</v>
      </c>
      <c r="M64" s="37">
        <v>6583</v>
      </c>
    </row>
    <row r="65" spans="2:14">
      <c r="B65" s="5" t="s">
        <v>41</v>
      </c>
      <c r="C65" s="13" t="s">
        <v>41</v>
      </c>
      <c r="D65" s="11"/>
      <c r="E65" s="21">
        <v>385.08</v>
      </c>
      <c r="F65" s="21">
        <v>385.08</v>
      </c>
      <c r="G65" s="21">
        <f t="shared" si="39"/>
        <v>0</v>
      </c>
      <c r="H65" s="51">
        <f t="shared" si="40"/>
        <v>0</v>
      </c>
      <c r="I65" s="21">
        <v>3044.4</v>
      </c>
      <c r="J65" s="21">
        <v>3080.68</v>
      </c>
      <c r="K65" s="21">
        <f t="shared" si="41"/>
        <v>36.279999999999745</v>
      </c>
      <c r="L65" s="51">
        <f t="shared" si="42"/>
        <v>1.1776620746068967E-2</v>
      </c>
      <c r="M65" s="37">
        <v>4621</v>
      </c>
    </row>
    <row r="66" spans="2:14">
      <c r="B66" s="5" t="s">
        <v>42</v>
      </c>
      <c r="C66" s="13" t="s">
        <v>42</v>
      </c>
      <c r="D66" s="11"/>
      <c r="E66" s="21">
        <v>3021.76</v>
      </c>
      <c r="F66" s="21">
        <v>3021.75</v>
      </c>
      <c r="G66" s="21">
        <f t="shared" si="39"/>
        <v>-1.0000000000218279E-2</v>
      </c>
      <c r="H66" s="51">
        <f t="shared" si="40"/>
        <v>-3.3093406139549196E-6</v>
      </c>
      <c r="I66" s="21">
        <v>24119.16</v>
      </c>
      <c r="J66" s="21">
        <v>24174</v>
      </c>
      <c r="K66" s="21">
        <f t="shared" si="41"/>
        <v>54.840000000000146</v>
      </c>
      <c r="L66" s="51">
        <f t="shared" si="42"/>
        <v>2.268552990816586E-3</v>
      </c>
      <c r="M66" s="37">
        <v>36261</v>
      </c>
    </row>
    <row r="67" spans="2:14">
      <c r="B67" s="5" t="s">
        <v>43</v>
      </c>
      <c r="C67" s="13" t="s">
        <v>43</v>
      </c>
      <c r="D67" s="11"/>
      <c r="E67" s="21">
        <v>2433.34</v>
      </c>
      <c r="F67" s="21">
        <v>2433.33</v>
      </c>
      <c r="G67" s="21">
        <f t="shared" si="39"/>
        <v>-1.0000000000218279E-2</v>
      </c>
      <c r="H67" s="51">
        <f t="shared" si="40"/>
        <v>-4.1095946707673347E-6</v>
      </c>
      <c r="I67" s="21">
        <v>19158.54</v>
      </c>
      <c r="J67" s="21">
        <v>19466.68</v>
      </c>
      <c r="K67" s="21">
        <f t="shared" si="41"/>
        <v>308.13999999999942</v>
      </c>
      <c r="L67" s="51">
        <f t="shared" si="42"/>
        <v>1.582909874719261E-2</v>
      </c>
      <c r="M67" s="37">
        <v>29200</v>
      </c>
    </row>
    <row r="68" spans="2:14">
      <c r="B68" s="5" t="s">
        <v>44</v>
      </c>
      <c r="C68" s="13" t="s">
        <v>44</v>
      </c>
      <c r="D68" s="11"/>
      <c r="E68" s="21">
        <v>196.34</v>
      </c>
      <c r="F68" s="21">
        <v>196.33</v>
      </c>
      <c r="G68" s="21">
        <f t="shared" si="39"/>
        <v>-9.9999999999909051E-3</v>
      </c>
      <c r="H68" s="51">
        <f t="shared" si="40"/>
        <v>-5.0934650842922143E-5</v>
      </c>
      <c r="I68" s="21">
        <v>1565.8</v>
      </c>
      <c r="J68" s="21">
        <v>1570.68</v>
      </c>
      <c r="K68" s="21">
        <f t="shared" si="41"/>
        <v>4.8800000000001091</v>
      </c>
      <c r="L68" s="51">
        <f t="shared" si="42"/>
        <v>3.1069345761072331E-3</v>
      </c>
      <c r="M68" s="37">
        <v>2356</v>
      </c>
    </row>
    <row r="69" spans="2:14">
      <c r="B69" s="5" t="s">
        <v>45</v>
      </c>
      <c r="C69" s="13" t="s">
        <v>45</v>
      </c>
      <c r="D69" s="11"/>
      <c r="E69" s="21">
        <v>186.5</v>
      </c>
      <c r="F69" s="21">
        <v>186.5</v>
      </c>
      <c r="G69" s="21">
        <f t="shared" si="39"/>
        <v>0</v>
      </c>
      <c r="H69" s="51">
        <f t="shared" si="40"/>
        <v>0</v>
      </c>
      <c r="I69" s="21">
        <v>1496.92</v>
      </c>
      <c r="J69" s="21">
        <v>1492</v>
      </c>
      <c r="K69" s="21">
        <f t="shared" si="41"/>
        <v>-4.9200000000000728</v>
      </c>
      <c r="L69" s="51">
        <f t="shared" si="42"/>
        <v>-3.2975871313673409E-3</v>
      </c>
      <c r="M69" s="37">
        <v>2238</v>
      </c>
    </row>
    <row r="70" spans="2:14">
      <c r="B70" s="5" t="s">
        <v>46</v>
      </c>
      <c r="C70" s="13" t="s">
        <v>46</v>
      </c>
      <c r="D70" s="11"/>
      <c r="E70" s="21">
        <v>0</v>
      </c>
      <c r="F70" s="21">
        <v>0</v>
      </c>
      <c r="G70" s="21">
        <f t="shared" si="39"/>
        <v>0</v>
      </c>
      <c r="H70" s="51">
        <f t="shared" si="40"/>
        <v>0</v>
      </c>
      <c r="I70" s="21">
        <v>12482.73</v>
      </c>
      <c r="J70" s="21">
        <v>12506.25</v>
      </c>
      <c r="K70" s="21">
        <f t="shared" si="41"/>
        <v>23.520000000000437</v>
      </c>
      <c r="L70" s="51">
        <f t="shared" si="42"/>
        <v>1.8806596701649524E-3</v>
      </c>
      <c r="M70" s="37">
        <v>16675</v>
      </c>
    </row>
    <row r="71" spans="2:14">
      <c r="B71" s="5" t="s">
        <v>47</v>
      </c>
      <c r="C71" s="13" t="s">
        <v>47</v>
      </c>
      <c r="D71" s="11"/>
      <c r="E71" s="21">
        <v>0</v>
      </c>
      <c r="F71" s="21">
        <v>0</v>
      </c>
      <c r="G71" s="21">
        <f t="shared" si="39"/>
        <v>0</v>
      </c>
      <c r="H71" s="51">
        <f t="shared" si="40"/>
        <v>0</v>
      </c>
      <c r="I71" s="21">
        <v>8662.2900000000009</v>
      </c>
      <c r="J71" s="21">
        <v>8778</v>
      </c>
      <c r="K71" s="21">
        <f t="shared" si="41"/>
        <v>115.70999999999913</v>
      </c>
      <c r="L71" s="51">
        <f t="shared" si="42"/>
        <v>1.3181818181818083E-2</v>
      </c>
      <c r="M71" s="37">
        <v>11704</v>
      </c>
    </row>
    <row r="72" spans="2:14">
      <c r="B72" s="5" t="s">
        <v>48</v>
      </c>
      <c r="C72" s="13" t="s">
        <v>48</v>
      </c>
      <c r="D72" s="11"/>
      <c r="E72" s="21">
        <v>248.79</v>
      </c>
      <c r="F72" s="21">
        <v>588.33000000000004</v>
      </c>
      <c r="G72" s="21">
        <f t="shared" si="39"/>
        <v>339.54000000000008</v>
      </c>
      <c r="H72" s="51">
        <f t="shared" si="40"/>
        <v>0.57712508286165931</v>
      </c>
      <c r="I72" s="21">
        <v>3332.42</v>
      </c>
      <c r="J72" s="21">
        <v>4706.68</v>
      </c>
      <c r="K72" s="21">
        <f t="shared" si="41"/>
        <v>1374.2600000000002</v>
      </c>
      <c r="L72" s="51">
        <f t="shared" si="42"/>
        <v>0.29198075926130523</v>
      </c>
      <c r="M72" s="37">
        <v>7060</v>
      </c>
      <c r="N72" t="s">
        <v>175</v>
      </c>
    </row>
    <row r="73" spans="2:14">
      <c r="B73" s="5" t="s">
        <v>49</v>
      </c>
      <c r="C73" s="13" t="s">
        <v>49</v>
      </c>
      <c r="D73" s="11"/>
      <c r="E73" s="21">
        <v>78.430000000000007</v>
      </c>
      <c r="F73" s="21">
        <v>67.5</v>
      </c>
      <c r="G73" s="21">
        <f t="shared" si="39"/>
        <v>-10.930000000000007</v>
      </c>
      <c r="H73" s="51">
        <f t="shared" si="40"/>
        <v>-0.16192592592592603</v>
      </c>
      <c r="I73" s="21">
        <v>549.01</v>
      </c>
      <c r="J73" s="21">
        <v>540</v>
      </c>
      <c r="K73" s="21">
        <f t="shared" si="41"/>
        <v>-9.0099999999999909</v>
      </c>
      <c r="L73" s="51">
        <f t="shared" si="42"/>
        <v>-1.6685185185185167E-2</v>
      </c>
      <c r="M73" s="37">
        <v>810</v>
      </c>
    </row>
    <row r="74" spans="2:14">
      <c r="B74" s="5" t="s">
        <v>50</v>
      </c>
      <c r="C74" s="13" t="s">
        <v>50</v>
      </c>
      <c r="D74" s="11"/>
      <c r="E74" s="21">
        <v>80.22</v>
      </c>
      <c r="F74" s="21">
        <v>68.42</v>
      </c>
      <c r="G74" s="21">
        <f t="shared" si="39"/>
        <v>-11.799999999999997</v>
      </c>
      <c r="H74" s="51">
        <f t="shared" si="40"/>
        <v>-0.17246419175679623</v>
      </c>
      <c r="I74" s="21">
        <v>561.54</v>
      </c>
      <c r="J74" s="21">
        <v>547.32000000000005</v>
      </c>
      <c r="K74" s="21">
        <f t="shared" si="41"/>
        <v>-14.219999999999914</v>
      </c>
      <c r="L74" s="51">
        <f t="shared" si="42"/>
        <v>-2.5981144485858206E-2</v>
      </c>
      <c r="M74" s="37">
        <v>821</v>
      </c>
    </row>
    <row r="75" spans="2:14">
      <c r="B75" s="5" t="s">
        <v>51</v>
      </c>
      <c r="C75" s="13" t="s">
        <v>51</v>
      </c>
      <c r="D75" s="11"/>
      <c r="E75" s="21">
        <v>0</v>
      </c>
      <c r="F75" s="21">
        <v>92</v>
      </c>
      <c r="G75" s="21">
        <f t="shared" si="39"/>
        <v>92</v>
      </c>
      <c r="H75" s="51">
        <f t="shared" si="40"/>
        <v>1</v>
      </c>
      <c r="I75" s="21">
        <v>864</v>
      </c>
      <c r="J75" s="21">
        <v>736</v>
      </c>
      <c r="K75" s="21">
        <f t="shared" si="41"/>
        <v>-128</v>
      </c>
      <c r="L75" s="51">
        <f t="shared" si="42"/>
        <v>-0.17391304347826086</v>
      </c>
      <c r="M75" s="37">
        <v>1104</v>
      </c>
    </row>
    <row r="76" spans="2:14">
      <c r="B76" s="5" t="s">
        <v>52</v>
      </c>
      <c r="C76" s="13" t="s">
        <v>52</v>
      </c>
      <c r="D76" s="11"/>
      <c r="E76" s="21">
        <v>1730</v>
      </c>
      <c r="F76" s="21">
        <v>2003.83</v>
      </c>
      <c r="G76" s="21">
        <f t="shared" si="39"/>
        <v>273.82999999999993</v>
      </c>
      <c r="H76" s="51">
        <f t="shared" si="40"/>
        <v>0.13665330891343075</v>
      </c>
      <c r="I76" s="21">
        <v>20490</v>
      </c>
      <c r="J76" s="21">
        <v>16030.68</v>
      </c>
      <c r="K76" s="21">
        <f t="shared" si="41"/>
        <v>-4459.32</v>
      </c>
      <c r="L76" s="51">
        <f t="shared" si="42"/>
        <v>-0.2781741011610237</v>
      </c>
      <c r="M76" s="37">
        <v>24046</v>
      </c>
    </row>
    <row r="77" spans="2:14">
      <c r="B77" s="5" t="s">
        <v>53</v>
      </c>
      <c r="C77" s="13" t="s">
        <v>53</v>
      </c>
      <c r="D77" s="11"/>
      <c r="E77" s="21">
        <v>1730</v>
      </c>
      <c r="F77" s="21">
        <v>2003.83</v>
      </c>
      <c r="G77" s="21">
        <f t="shared" si="39"/>
        <v>273.82999999999993</v>
      </c>
      <c r="H77" s="51">
        <f t="shared" si="40"/>
        <v>0.13665330891343075</v>
      </c>
      <c r="I77" s="21">
        <v>20490</v>
      </c>
      <c r="J77" s="21">
        <v>16030.68</v>
      </c>
      <c r="K77" s="21">
        <f t="shared" si="41"/>
        <v>-4459.32</v>
      </c>
      <c r="L77" s="51">
        <f t="shared" si="42"/>
        <v>-0.2781741011610237</v>
      </c>
      <c r="M77" s="37">
        <v>24046</v>
      </c>
    </row>
    <row r="78" spans="2:14">
      <c r="B78" s="5" t="s">
        <v>54</v>
      </c>
      <c r="C78" s="13" t="s">
        <v>54</v>
      </c>
      <c r="D78" s="11"/>
      <c r="E78" s="21">
        <v>87.5</v>
      </c>
      <c r="F78" s="21">
        <v>830</v>
      </c>
      <c r="G78" s="21">
        <f t="shared" si="39"/>
        <v>742.5</v>
      </c>
      <c r="H78" s="51">
        <f t="shared" si="40"/>
        <v>0.89457831325301207</v>
      </c>
      <c r="I78" s="21">
        <v>6475</v>
      </c>
      <c r="J78" s="21">
        <v>6640</v>
      </c>
      <c r="K78" s="21">
        <f t="shared" si="41"/>
        <v>165</v>
      </c>
      <c r="L78" s="51">
        <f t="shared" si="42"/>
        <v>2.4849397590361446E-2</v>
      </c>
      <c r="M78" s="37">
        <v>9960</v>
      </c>
      <c r="N78" t="s">
        <v>188</v>
      </c>
    </row>
    <row r="79" spans="2:14">
      <c r="B79" s="5" t="s">
        <v>55</v>
      </c>
      <c r="C79" s="13" t="s">
        <v>55</v>
      </c>
      <c r="D79" s="11"/>
      <c r="E79" s="21">
        <v>94.86</v>
      </c>
      <c r="F79" s="21">
        <v>125</v>
      </c>
      <c r="G79" s="21">
        <f t="shared" si="39"/>
        <v>30.14</v>
      </c>
      <c r="H79" s="51">
        <f t="shared" si="40"/>
        <v>0.24112</v>
      </c>
      <c r="I79" s="21">
        <v>576.15</v>
      </c>
      <c r="J79" s="21">
        <v>1000</v>
      </c>
      <c r="K79" s="21">
        <f t="shared" si="41"/>
        <v>423.85</v>
      </c>
      <c r="L79" s="51">
        <f t="shared" si="42"/>
        <v>0.42385</v>
      </c>
      <c r="M79" s="37">
        <v>1500</v>
      </c>
    </row>
    <row r="80" spans="2:14">
      <c r="B80" s="5" t="s">
        <v>56</v>
      </c>
      <c r="C80" s="13" t="s">
        <v>56</v>
      </c>
      <c r="D80" s="11"/>
      <c r="E80" s="21">
        <v>148.47</v>
      </c>
      <c r="F80" s="21">
        <v>125</v>
      </c>
      <c r="G80" s="21">
        <f t="shared" si="39"/>
        <v>-23.47</v>
      </c>
      <c r="H80" s="51">
        <f t="shared" si="40"/>
        <v>-0.18775999999999998</v>
      </c>
      <c r="I80" s="21">
        <v>687.61</v>
      </c>
      <c r="J80" s="21">
        <v>1000</v>
      </c>
      <c r="K80" s="21">
        <f t="shared" si="41"/>
        <v>312.39</v>
      </c>
      <c r="L80" s="51">
        <f t="shared" si="42"/>
        <v>0.31239</v>
      </c>
      <c r="M80" s="37">
        <v>1500</v>
      </c>
    </row>
    <row r="81" spans="2:14">
      <c r="B81" s="5" t="s">
        <v>57</v>
      </c>
      <c r="C81" s="13" t="s">
        <v>118</v>
      </c>
      <c r="D81" s="11"/>
      <c r="E81" s="21">
        <v>0</v>
      </c>
      <c r="F81" s="21">
        <v>41.67</v>
      </c>
      <c r="G81" s="21">
        <f t="shared" si="39"/>
        <v>41.67</v>
      </c>
      <c r="H81" s="51">
        <f t="shared" si="40"/>
        <v>1</v>
      </c>
      <c r="I81" s="21">
        <v>0</v>
      </c>
      <c r="J81" s="21">
        <v>333.32</v>
      </c>
      <c r="K81" s="21">
        <f t="shared" si="41"/>
        <v>333.32</v>
      </c>
      <c r="L81" s="51">
        <f t="shared" si="42"/>
        <v>1</v>
      </c>
      <c r="M81" s="37">
        <v>500</v>
      </c>
    </row>
    <row r="82" spans="2:14">
      <c r="B82" s="5" t="s">
        <v>58</v>
      </c>
      <c r="C82" s="13" t="s">
        <v>57</v>
      </c>
      <c r="D82" s="11"/>
      <c r="E82" s="21">
        <v>100</v>
      </c>
      <c r="F82" s="21">
        <v>100</v>
      </c>
      <c r="G82" s="21">
        <f t="shared" si="39"/>
        <v>0</v>
      </c>
      <c r="H82" s="51">
        <f t="shared" si="40"/>
        <v>0</v>
      </c>
      <c r="I82" s="21">
        <v>223.28</v>
      </c>
      <c r="J82" s="21">
        <v>800</v>
      </c>
      <c r="K82" s="21">
        <f t="shared" si="41"/>
        <v>576.72</v>
      </c>
      <c r="L82" s="51">
        <f t="shared" si="42"/>
        <v>0.72089999999999999</v>
      </c>
      <c r="M82" s="37">
        <v>1200</v>
      </c>
    </row>
    <row r="83" spans="2:14">
      <c r="B83" s="5"/>
      <c r="C83" s="13" t="s">
        <v>163</v>
      </c>
      <c r="D83" s="11"/>
      <c r="E83" s="21">
        <v>0</v>
      </c>
      <c r="F83" s="21">
        <v>0</v>
      </c>
      <c r="G83" s="21">
        <f t="shared" si="39"/>
        <v>0</v>
      </c>
      <c r="H83" s="51">
        <f t="shared" si="40"/>
        <v>0</v>
      </c>
      <c r="I83" s="21">
        <v>28.45</v>
      </c>
      <c r="J83" s="21">
        <v>0</v>
      </c>
      <c r="K83" s="21">
        <f t="shared" si="41"/>
        <v>-28.45</v>
      </c>
      <c r="L83" s="51">
        <f t="shared" si="42"/>
        <v>0</v>
      </c>
      <c r="M83" s="37">
        <v>0</v>
      </c>
    </row>
    <row r="84" spans="2:14">
      <c r="B84" s="5" t="s">
        <v>59</v>
      </c>
      <c r="C84" s="13" t="s">
        <v>119</v>
      </c>
      <c r="D84" s="11"/>
      <c r="E84" s="21">
        <v>0</v>
      </c>
      <c r="F84" s="21">
        <v>91.67</v>
      </c>
      <c r="G84" s="21">
        <f t="shared" si="39"/>
        <v>91.67</v>
      </c>
      <c r="H84" s="51">
        <f t="shared" si="40"/>
        <v>1</v>
      </c>
      <c r="I84" s="21">
        <v>399.15</v>
      </c>
      <c r="J84" s="21">
        <v>733.32</v>
      </c>
      <c r="K84" s="21">
        <f t="shared" si="41"/>
        <v>334.17000000000007</v>
      </c>
      <c r="L84" s="51">
        <f t="shared" si="42"/>
        <v>0.45569464899361811</v>
      </c>
      <c r="M84" s="37">
        <v>1100</v>
      </c>
    </row>
    <row r="85" spans="2:14" ht="15" thickBot="1">
      <c r="B85" s="6"/>
      <c r="C85" s="13" t="s">
        <v>59</v>
      </c>
      <c r="D85" s="11"/>
      <c r="E85" s="30">
        <v>0</v>
      </c>
      <c r="F85" s="30">
        <v>0</v>
      </c>
      <c r="G85" s="30">
        <f t="shared" si="39"/>
        <v>0</v>
      </c>
      <c r="H85" s="53">
        <f t="shared" si="40"/>
        <v>0</v>
      </c>
      <c r="I85" s="30">
        <v>0</v>
      </c>
      <c r="J85" s="30">
        <v>0</v>
      </c>
      <c r="K85" s="30">
        <f t="shared" si="41"/>
        <v>0</v>
      </c>
      <c r="L85" s="53">
        <f t="shared" si="42"/>
        <v>0</v>
      </c>
      <c r="M85" s="38">
        <v>0</v>
      </c>
    </row>
    <row r="86" spans="2:14">
      <c r="B86" s="6"/>
      <c r="C86" s="13" t="s">
        <v>133</v>
      </c>
      <c r="D86" s="13"/>
      <c r="E86" s="31">
        <f>SUM(E60:E85)</f>
        <v>27564.280000000006</v>
      </c>
      <c r="F86" s="31">
        <f>SUM(F60:F85)</f>
        <v>29774.810000000005</v>
      </c>
      <c r="G86" s="31">
        <f>SUM(G60:G85)</f>
        <v>2210.5299999999988</v>
      </c>
      <c r="H86" s="52">
        <f t="shared" si="40"/>
        <v>7.4241615647589299E-2</v>
      </c>
      <c r="I86" s="31">
        <f>SUM(I60:I85)</f>
        <v>246855.72000000003</v>
      </c>
      <c r="J86" s="31">
        <f>SUM(J60:J85)</f>
        <v>259483.00999999995</v>
      </c>
      <c r="K86" s="31">
        <f>SUM(K60:K85)</f>
        <v>12627.289999999995</v>
      </c>
      <c r="L86" s="52">
        <f t="shared" si="42"/>
        <v>4.8663263155456681E-2</v>
      </c>
      <c r="M86" s="44">
        <f>SUM(M60:M85)</f>
        <v>385677</v>
      </c>
    </row>
    <row r="87" spans="2:14">
      <c r="B87" s="6"/>
      <c r="C87" s="6"/>
      <c r="D87" s="6"/>
      <c r="E87" s="20"/>
      <c r="F87" s="20"/>
      <c r="G87" s="20"/>
      <c r="H87" s="20"/>
      <c r="I87" s="20"/>
      <c r="J87" s="20"/>
      <c r="K87" s="20"/>
      <c r="L87" s="20"/>
      <c r="M87" s="46"/>
    </row>
    <row r="88" spans="2:14">
      <c r="B88" s="6" t="s">
        <v>60</v>
      </c>
      <c r="C88" s="6"/>
      <c r="D88" s="6"/>
      <c r="E88" s="20"/>
      <c r="F88" s="20"/>
      <c r="G88" s="20"/>
      <c r="H88" s="20"/>
      <c r="I88" s="20"/>
      <c r="J88" s="20"/>
      <c r="K88" s="20"/>
      <c r="L88" s="20"/>
      <c r="M88" s="46"/>
    </row>
    <row r="89" spans="2:14">
      <c r="B89" s="5" t="s">
        <v>61</v>
      </c>
      <c r="C89" s="13" t="s">
        <v>61</v>
      </c>
      <c r="D89" s="11"/>
      <c r="E89" s="21">
        <v>0</v>
      </c>
      <c r="F89" s="21">
        <v>150</v>
      </c>
      <c r="G89" s="21">
        <f t="shared" ref="G89:G111" si="43">F89-E89</f>
        <v>150</v>
      </c>
      <c r="H89" s="51">
        <f t="shared" ref="H89:H112" si="44">IF(F89=0,0,G89/F89)</f>
        <v>1</v>
      </c>
      <c r="I89" s="21">
        <v>817.68</v>
      </c>
      <c r="J89" s="21">
        <v>1200</v>
      </c>
      <c r="K89" s="21">
        <f t="shared" ref="K89:K111" si="45">J89-I89</f>
        <v>382.32000000000005</v>
      </c>
      <c r="L89" s="51">
        <f t="shared" ref="L89:L112" si="46">IF(J89=0,0,K89/J89)</f>
        <v>0.31860000000000005</v>
      </c>
      <c r="M89" s="37">
        <v>1800</v>
      </c>
    </row>
    <row r="90" spans="2:14">
      <c r="B90" s="5" t="s">
        <v>62</v>
      </c>
      <c r="C90" s="13" t="s">
        <v>62</v>
      </c>
      <c r="D90" s="11"/>
      <c r="E90" s="21">
        <v>78.22</v>
      </c>
      <c r="F90" s="21">
        <v>166.67</v>
      </c>
      <c r="G90" s="21">
        <f t="shared" si="43"/>
        <v>88.449999999999989</v>
      </c>
      <c r="H90" s="51">
        <f t="shared" si="44"/>
        <v>0.53068938621227568</v>
      </c>
      <c r="I90" s="21">
        <v>1541.06</v>
      </c>
      <c r="J90" s="21">
        <v>1333.32</v>
      </c>
      <c r="K90" s="21">
        <f t="shared" si="45"/>
        <v>-207.74</v>
      </c>
      <c r="L90" s="51">
        <f t="shared" si="46"/>
        <v>-0.15580655806558066</v>
      </c>
      <c r="M90" s="37">
        <v>2000</v>
      </c>
    </row>
    <row r="91" spans="2:14">
      <c r="B91" s="5" t="s">
        <v>63</v>
      </c>
      <c r="C91" s="13" t="s">
        <v>64</v>
      </c>
      <c r="D91" s="11"/>
      <c r="E91" s="21">
        <v>19.8</v>
      </c>
      <c r="F91" s="21">
        <v>208.33</v>
      </c>
      <c r="G91" s="21">
        <f t="shared" si="43"/>
        <v>188.53</v>
      </c>
      <c r="H91" s="51">
        <f t="shared" si="44"/>
        <v>0.90495847933566931</v>
      </c>
      <c r="I91" s="21">
        <v>1476.05</v>
      </c>
      <c r="J91" s="21">
        <v>1666.68</v>
      </c>
      <c r="K91" s="21">
        <f t="shared" si="45"/>
        <v>190.63000000000011</v>
      </c>
      <c r="L91" s="51">
        <f t="shared" si="46"/>
        <v>0.11437708498332019</v>
      </c>
      <c r="M91" s="37">
        <v>2500</v>
      </c>
    </row>
    <row r="92" spans="2:14">
      <c r="B92" s="5" t="s">
        <v>64</v>
      </c>
      <c r="C92" s="13" t="s">
        <v>65</v>
      </c>
      <c r="D92" s="11"/>
      <c r="E92" s="21">
        <v>26.95</v>
      </c>
      <c r="F92" s="21">
        <v>416.67</v>
      </c>
      <c r="G92" s="21">
        <f t="shared" si="43"/>
        <v>389.72</v>
      </c>
      <c r="H92" s="51">
        <f t="shared" si="44"/>
        <v>0.93532051743586053</v>
      </c>
      <c r="I92" s="21">
        <v>2470.2800000000002</v>
      </c>
      <c r="J92" s="21">
        <v>3333.32</v>
      </c>
      <c r="K92" s="21">
        <f t="shared" si="45"/>
        <v>863.04</v>
      </c>
      <c r="L92" s="51">
        <f t="shared" si="46"/>
        <v>0.25891303565214258</v>
      </c>
      <c r="M92" s="37">
        <v>5000</v>
      </c>
    </row>
    <row r="93" spans="2:14">
      <c r="B93" s="5" t="s">
        <v>65</v>
      </c>
      <c r="C93" s="13" t="s">
        <v>66</v>
      </c>
      <c r="D93" s="11"/>
      <c r="E93" s="21">
        <v>1358.17</v>
      </c>
      <c r="F93" s="21">
        <v>158.33000000000001</v>
      </c>
      <c r="G93" s="21">
        <f t="shared" si="43"/>
        <v>-1199.8400000000001</v>
      </c>
      <c r="H93" s="51">
        <f t="shared" si="44"/>
        <v>-7.5780963809764419</v>
      </c>
      <c r="I93" s="21">
        <v>1886.88</v>
      </c>
      <c r="J93" s="21">
        <v>1266.68</v>
      </c>
      <c r="K93" s="21">
        <f t="shared" si="45"/>
        <v>-620.20000000000005</v>
      </c>
      <c r="L93" s="51">
        <f t="shared" si="46"/>
        <v>-0.48962642498500014</v>
      </c>
      <c r="M93" s="37">
        <v>1900</v>
      </c>
      <c r="N93" t="s">
        <v>197</v>
      </c>
    </row>
    <row r="94" spans="2:14">
      <c r="B94" s="5" t="s">
        <v>66</v>
      </c>
      <c r="C94" s="13" t="s">
        <v>67</v>
      </c>
      <c r="D94" s="11"/>
      <c r="E94" s="21">
        <v>0</v>
      </c>
      <c r="F94" s="21">
        <v>129.16999999999999</v>
      </c>
      <c r="G94" s="21">
        <f t="shared" si="43"/>
        <v>129.16999999999999</v>
      </c>
      <c r="H94" s="51">
        <f t="shared" si="44"/>
        <v>1</v>
      </c>
      <c r="I94" s="21">
        <v>399.41</v>
      </c>
      <c r="J94" s="21">
        <v>1033.32</v>
      </c>
      <c r="K94" s="21">
        <f t="shared" si="45"/>
        <v>633.90999999999985</v>
      </c>
      <c r="L94" s="51">
        <f t="shared" si="46"/>
        <v>0.61346920605427158</v>
      </c>
      <c r="M94" s="37">
        <v>1550</v>
      </c>
    </row>
    <row r="95" spans="2:14">
      <c r="B95" s="5" t="s">
        <v>67</v>
      </c>
      <c r="C95" s="13" t="s">
        <v>68</v>
      </c>
      <c r="D95" s="11"/>
      <c r="E95" s="21">
        <v>0</v>
      </c>
      <c r="F95" s="21">
        <v>20.83</v>
      </c>
      <c r="G95" s="21">
        <f t="shared" si="43"/>
        <v>20.83</v>
      </c>
      <c r="H95" s="51">
        <f t="shared" si="44"/>
        <v>1</v>
      </c>
      <c r="I95" s="21">
        <v>77.790000000000006</v>
      </c>
      <c r="J95" s="21">
        <v>166.68</v>
      </c>
      <c r="K95" s="21">
        <f t="shared" si="45"/>
        <v>88.89</v>
      </c>
      <c r="L95" s="51">
        <f t="shared" si="46"/>
        <v>0.53329733621310293</v>
      </c>
      <c r="M95" s="37">
        <v>250</v>
      </c>
    </row>
    <row r="96" spans="2:14">
      <c r="B96" s="5" t="s">
        <v>69</v>
      </c>
      <c r="C96" s="13" t="s">
        <v>70</v>
      </c>
      <c r="D96" s="11"/>
      <c r="E96" s="21">
        <v>0</v>
      </c>
      <c r="F96" s="21">
        <v>8.33</v>
      </c>
      <c r="G96" s="21">
        <f t="shared" si="43"/>
        <v>8.33</v>
      </c>
      <c r="H96" s="51">
        <f t="shared" si="44"/>
        <v>1</v>
      </c>
      <c r="I96" s="21">
        <v>0</v>
      </c>
      <c r="J96" s="21">
        <v>66.680000000000007</v>
      </c>
      <c r="K96" s="21">
        <f t="shared" si="45"/>
        <v>66.680000000000007</v>
      </c>
      <c r="L96" s="51">
        <f t="shared" si="46"/>
        <v>1</v>
      </c>
      <c r="M96" s="37">
        <v>100</v>
      </c>
    </row>
    <row r="97" spans="2:13">
      <c r="B97" s="5" t="s">
        <v>70</v>
      </c>
      <c r="C97" s="13" t="s">
        <v>71</v>
      </c>
      <c r="D97" s="11"/>
      <c r="E97" s="21">
        <v>0</v>
      </c>
      <c r="F97" s="21">
        <v>0</v>
      </c>
      <c r="G97" s="21">
        <f t="shared" si="43"/>
        <v>0</v>
      </c>
      <c r="H97" s="51">
        <f t="shared" si="44"/>
        <v>0</v>
      </c>
      <c r="I97" s="21">
        <v>0</v>
      </c>
      <c r="J97" s="21">
        <v>500</v>
      </c>
      <c r="K97" s="21">
        <f t="shared" si="45"/>
        <v>500</v>
      </c>
      <c r="L97" s="51">
        <f t="shared" si="46"/>
        <v>1</v>
      </c>
      <c r="M97" s="37">
        <v>500</v>
      </c>
    </row>
    <row r="98" spans="2:13">
      <c r="B98" s="5" t="s">
        <v>71</v>
      </c>
      <c r="C98" s="13" t="s">
        <v>72</v>
      </c>
      <c r="D98" s="11"/>
      <c r="E98" s="21">
        <v>0</v>
      </c>
      <c r="F98" s="21">
        <v>125</v>
      </c>
      <c r="G98" s="21">
        <f t="shared" si="43"/>
        <v>125</v>
      </c>
      <c r="H98" s="51">
        <f t="shared" si="44"/>
        <v>1</v>
      </c>
      <c r="I98" s="21">
        <v>1999.58</v>
      </c>
      <c r="J98" s="21">
        <v>1000</v>
      </c>
      <c r="K98" s="21">
        <f t="shared" si="45"/>
        <v>-999.57999999999993</v>
      </c>
      <c r="L98" s="51">
        <f t="shared" si="46"/>
        <v>-0.99957999999999991</v>
      </c>
      <c r="M98" s="37">
        <v>1500</v>
      </c>
    </row>
    <row r="99" spans="2:13">
      <c r="B99" s="5" t="s">
        <v>72</v>
      </c>
      <c r="C99" s="13" t="s">
        <v>73</v>
      </c>
      <c r="D99" s="11"/>
      <c r="E99" s="21">
        <v>0</v>
      </c>
      <c r="F99" s="21">
        <v>858.33</v>
      </c>
      <c r="G99" s="21">
        <f t="shared" si="43"/>
        <v>858.33</v>
      </c>
      <c r="H99" s="51">
        <f t="shared" si="44"/>
        <v>1</v>
      </c>
      <c r="I99" s="21">
        <v>4056.25</v>
      </c>
      <c r="J99" s="21">
        <v>6866.68</v>
      </c>
      <c r="K99" s="21">
        <f t="shared" si="45"/>
        <v>2810.4300000000003</v>
      </c>
      <c r="L99" s="51">
        <f t="shared" si="46"/>
        <v>0.409285127601694</v>
      </c>
      <c r="M99" s="37">
        <v>10300</v>
      </c>
    </row>
    <row r="100" spans="2:13">
      <c r="B100" s="5" t="s">
        <v>73</v>
      </c>
      <c r="C100" s="13" t="s">
        <v>74</v>
      </c>
      <c r="D100" s="11"/>
      <c r="E100" s="21">
        <v>0</v>
      </c>
      <c r="F100" s="21">
        <v>41.67</v>
      </c>
      <c r="G100" s="21">
        <f t="shared" si="43"/>
        <v>41.67</v>
      </c>
      <c r="H100" s="51">
        <f t="shared" si="44"/>
        <v>1</v>
      </c>
      <c r="I100" s="21">
        <v>79.47</v>
      </c>
      <c r="J100" s="21">
        <v>333.32</v>
      </c>
      <c r="K100" s="21">
        <f t="shared" si="45"/>
        <v>253.85</v>
      </c>
      <c r="L100" s="51">
        <f t="shared" si="46"/>
        <v>0.76158046321852879</v>
      </c>
      <c r="M100" s="37">
        <v>500</v>
      </c>
    </row>
    <row r="101" spans="2:13">
      <c r="B101" s="5" t="s">
        <v>74</v>
      </c>
      <c r="C101" s="13" t="s">
        <v>75</v>
      </c>
      <c r="D101" s="11"/>
      <c r="E101" s="21">
        <v>0</v>
      </c>
      <c r="F101" s="21"/>
      <c r="G101" s="21">
        <f t="shared" si="43"/>
        <v>0</v>
      </c>
      <c r="H101" s="51">
        <f t="shared" si="44"/>
        <v>0</v>
      </c>
      <c r="I101" s="21">
        <v>415.16</v>
      </c>
      <c r="J101" s="21"/>
      <c r="K101" s="21">
        <f t="shared" si="45"/>
        <v>-415.16</v>
      </c>
      <c r="L101" s="51">
        <f t="shared" si="46"/>
        <v>0</v>
      </c>
      <c r="M101" s="37">
        <v>0</v>
      </c>
    </row>
    <row r="102" spans="2:13">
      <c r="B102" s="5" t="s">
        <v>75</v>
      </c>
      <c r="C102" s="13" t="s">
        <v>76</v>
      </c>
      <c r="D102" s="11"/>
      <c r="E102" s="21">
        <v>0</v>
      </c>
      <c r="F102" s="21">
        <v>29.17</v>
      </c>
      <c r="G102" s="21">
        <f t="shared" si="43"/>
        <v>29.17</v>
      </c>
      <c r="H102" s="51">
        <f t="shared" si="44"/>
        <v>1</v>
      </c>
      <c r="I102" s="21">
        <v>0</v>
      </c>
      <c r="J102" s="21">
        <v>233.32</v>
      </c>
      <c r="K102" s="21">
        <f t="shared" si="45"/>
        <v>233.32</v>
      </c>
      <c r="L102" s="51">
        <f t="shared" si="46"/>
        <v>1</v>
      </c>
      <c r="M102" s="37">
        <v>350</v>
      </c>
    </row>
    <row r="103" spans="2:13">
      <c r="B103" s="5" t="s">
        <v>76</v>
      </c>
      <c r="C103" s="13" t="s">
        <v>77</v>
      </c>
      <c r="D103" s="11"/>
      <c r="E103" s="21">
        <v>0</v>
      </c>
      <c r="F103" s="21">
        <v>0</v>
      </c>
      <c r="G103" s="21">
        <f t="shared" si="43"/>
        <v>0</v>
      </c>
      <c r="H103" s="51">
        <f t="shared" si="44"/>
        <v>0</v>
      </c>
      <c r="I103" s="21">
        <v>591.22</v>
      </c>
      <c r="J103" s="21">
        <v>500</v>
      </c>
      <c r="K103" s="21">
        <f t="shared" si="45"/>
        <v>-91.220000000000027</v>
      </c>
      <c r="L103" s="51">
        <f t="shared" si="46"/>
        <v>-0.18244000000000005</v>
      </c>
      <c r="M103" s="37">
        <v>500</v>
      </c>
    </row>
    <row r="104" spans="2:13">
      <c r="B104" s="5" t="s">
        <v>77</v>
      </c>
      <c r="C104" s="13" t="s">
        <v>78</v>
      </c>
      <c r="D104" s="11"/>
      <c r="E104" s="21">
        <v>0</v>
      </c>
      <c r="F104" s="21">
        <v>500</v>
      </c>
      <c r="G104" s="21">
        <f t="shared" si="43"/>
        <v>500</v>
      </c>
      <c r="H104" s="51">
        <f t="shared" si="44"/>
        <v>1</v>
      </c>
      <c r="I104" s="21">
        <v>0</v>
      </c>
      <c r="J104" s="21">
        <v>500</v>
      </c>
      <c r="K104" s="21">
        <f t="shared" si="45"/>
        <v>500</v>
      </c>
      <c r="L104" s="51">
        <f t="shared" si="46"/>
        <v>1</v>
      </c>
      <c r="M104" s="37">
        <v>500</v>
      </c>
    </row>
    <row r="105" spans="2:13">
      <c r="B105" s="5" t="s">
        <v>78</v>
      </c>
      <c r="C105" s="13" t="s">
        <v>79</v>
      </c>
      <c r="D105" s="11"/>
      <c r="E105" s="21">
        <v>54.1</v>
      </c>
      <c r="F105" s="21">
        <v>16.670000000000002</v>
      </c>
      <c r="G105" s="21">
        <f t="shared" si="43"/>
        <v>-37.43</v>
      </c>
      <c r="H105" s="51">
        <f t="shared" si="44"/>
        <v>-2.2453509298140371</v>
      </c>
      <c r="I105" s="21">
        <v>109.18</v>
      </c>
      <c r="J105" s="21">
        <v>133.32</v>
      </c>
      <c r="K105" s="21">
        <f t="shared" si="45"/>
        <v>24.139999999999986</v>
      </c>
      <c r="L105" s="51">
        <f t="shared" si="46"/>
        <v>0.18106810681068097</v>
      </c>
      <c r="M105" s="37">
        <v>200</v>
      </c>
    </row>
    <row r="106" spans="2:13">
      <c r="B106" s="5" t="s">
        <v>79</v>
      </c>
      <c r="C106" s="13" t="s">
        <v>80</v>
      </c>
      <c r="D106" s="11"/>
      <c r="E106" s="21">
        <v>0</v>
      </c>
      <c r="F106" s="21">
        <v>33.33</v>
      </c>
      <c r="G106" s="21">
        <f t="shared" si="43"/>
        <v>33.33</v>
      </c>
      <c r="H106" s="51">
        <f t="shared" si="44"/>
        <v>1</v>
      </c>
      <c r="I106" s="21">
        <v>0</v>
      </c>
      <c r="J106" s="21">
        <v>266.68</v>
      </c>
      <c r="K106" s="21">
        <f t="shared" si="45"/>
        <v>266.68</v>
      </c>
      <c r="L106" s="51">
        <f t="shared" si="46"/>
        <v>1</v>
      </c>
      <c r="M106" s="37">
        <v>400</v>
      </c>
    </row>
    <row r="107" spans="2:13">
      <c r="B107" s="5" t="s">
        <v>80</v>
      </c>
      <c r="C107" s="13" t="s">
        <v>81</v>
      </c>
      <c r="D107" s="11"/>
      <c r="E107" s="21">
        <v>0</v>
      </c>
      <c r="F107" s="21">
        <v>20.83</v>
      </c>
      <c r="G107" s="21">
        <f t="shared" si="43"/>
        <v>20.83</v>
      </c>
      <c r="H107" s="51">
        <f t="shared" si="44"/>
        <v>1</v>
      </c>
      <c r="I107" s="21">
        <v>245</v>
      </c>
      <c r="J107" s="21">
        <v>166.68</v>
      </c>
      <c r="K107" s="21">
        <f t="shared" si="45"/>
        <v>-78.319999999999993</v>
      </c>
      <c r="L107" s="51">
        <f t="shared" si="46"/>
        <v>-0.46988240940724735</v>
      </c>
      <c r="M107" s="37">
        <v>250</v>
      </c>
    </row>
    <row r="108" spans="2:13">
      <c r="B108" s="5" t="s">
        <v>81</v>
      </c>
      <c r="C108" s="13" t="s">
        <v>82</v>
      </c>
      <c r="D108" s="11"/>
      <c r="E108" s="21">
        <v>0</v>
      </c>
      <c r="F108" s="21">
        <v>0</v>
      </c>
      <c r="G108" s="21">
        <f t="shared" si="43"/>
        <v>0</v>
      </c>
      <c r="H108" s="51">
        <f t="shared" si="44"/>
        <v>0</v>
      </c>
      <c r="I108" s="21">
        <v>478.2</v>
      </c>
      <c r="J108" s="21">
        <v>600</v>
      </c>
      <c r="K108" s="21">
        <f t="shared" si="45"/>
        <v>121.80000000000001</v>
      </c>
      <c r="L108" s="51">
        <f t="shared" si="46"/>
        <v>0.20300000000000001</v>
      </c>
      <c r="M108" s="37">
        <v>600</v>
      </c>
    </row>
    <row r="109" spans="2:13">
      <c r="B109" s="5"/>
      <c r="C109" s="13" t="s">
        <v>148</v>
      </c>
      <c r="D109" s="11"/>
      <c r="E109" s="21">
        <v>25.12</v>
      </c>
      <c r="F109" s="21">
        <v>125</v>
      </c>
      <c r="G109" s="21">
        <f t="shared" ref="G109:G110" si="47">F109-E109</f>
        <v>99.88</v>
      </c>
      <c r="H109" s="51">
        <f t="shared" ref="H109:H110" si="48">IF(F109=0,0,G109/F109)</f>
        <v>0.79903999999999997</v>
      </c>
      <c r="I109" s="21">
        <v>795.73</v>
      </c>
      <c r="J109" s="21">
        <v>1000</v>
      </c>
      <c r="K109" s="21">
        <f t="shared" ref="K109:K110" si="49">J109-I109</f>
        <v>204.26999999999998</v>
      </c>
      <c r="L109" s="51">
        <f t="shared" ref="L109:L110" si="50">IF(J109=0,0,K109/J109)</f>
        <v>0.20426999999999998</v>
      </c>
      <c r="M109" s="37">
        <v>1500</v>
      </c>
    </row>
    <row r="110" spans="2:13">
      <c r="B110" s="5"/>
      <c r="C110" s="13" t="s">
        <v>149</v>
      </c>
      <c r="D110" s="11"/>
      <c r="E110" s="21">
        <v>103.98</v>
      </c>
      <c r="F110" s="21">
        <v>104.17</v>
      </c>
      <c r="G110" s="21">
        <f t="shared" si="47"/>
        <v>0.18999999999999773</v>
      </c>
      <c r="H110" s="51">
        <f t="shared" si="48"/>
        <v>1.8239416338676944E-3</v>
      </c>
      <c r="I110" s="21">
        <v>564.34</v>
      </c>
      <c r="J110" s="21">
        <v>833.32</v>
      </c>
      <c r="K110" s="21">
        <f t="shared" si="49"/>
        <v>268.98</v>
      </c>
      <c r="L110" s="51">
        <f t="shared" si="50"/>
        <v>0.32278116449863198</v>
      </c>
      <c r="M110" s="37">
        <v>1250</v>
      </c>
    </row>
    <row r="111" spans="2:13" ht="15" thickBot="1">
      <c r="B111" s="5" t="s">
        <v>82</v>
      </c>
      <c r="C111" s="13" t="s">
        <v>83</v>
      </c>
      <c r="D111" s="11"/>
      <c r="E111" s="30">
        <v>0</v>
      </c>
      <c r="F111" s="30">
        <v>25</v>
      </c>
      <c r="G111" s="30">
        <f t="shared" si="43"/>
        <v>25</v>
      </c>
      <c r="H111" s="53">
        <f t="shared" si="44"/>
        <v>1</v>
      </c>
      <c r="I111" s="30">
        <v>434</v>
      </c>
      <c r="J111" s="30">
        <v>200</v>
      </c>
      <c r="K111" s="30">
        <f t="shared" si="45"/>
        <v>-234</v>
      </c>
      <c r="L111" s="53">
        <f t="shared" si="46"/>
        <v>-1.17</v>
      </c>
      <c r="M111" s="38">
        <v>300</v>
      </c>
    </row>
    <row r="112" spans="2:13">
      <c r="B112" s="5"/>
      <c r="C112" s="16" t="s">
        <v>134</v>
      </c>
      <c r="D112" s="16"/>
      <c r="E112" s="31">
        <f>SUM(E89:E111)</f>
        <v>1666.34</v>
      </c>
      <c r="F112" s="31">
        <f>SUM(F89:F111)</f>
        <v>3137.5</v>
      </c>
      <c r="G112" s="31">
        <f>SUM(G89:G111)</f>
        <v>1471.1599999999999</v>
      </c>
      <c r="H112" s="52">
        <f t="shared" si="44"/>
        <v>0.4688956175298804</v>
      </c>
      <c r="I112" s="31">
        <f>SUM(I89:I111)</f>
        <v>18437.28</v>
      </c>
      <c r="J112" s="31">
        <f>SUM(J89:J111)</f>
        <v>23200</v>
      </c>
      <c r="K112" s="31">
        <f>SUM(K89:K111)</f>
        <v>4762.7200000000012</v>
      </c>
      <c r="L112" s="52">
        <f t="shared" si="46"/>
        <v>0.20528965517241385</v>
      </c>
      <c r="M112" s="44">
        <f>SUM(M89:M111)</f>
        <v>33750</v>
      </c>
    </row>
    <row r="113" spans="2:14">
      <c r="B113" s="6"/>
      <c r="C113" s="6"/>
      <c r="D113" s="6"/>
      <c r="E113" s="20"/>
      <c r="F113" s="20"/>
      <c r="G113" s="20"/>
      <c r="H113" s="20"/>
      <c r="I113" s="20"/>
      <c r="J113" s="20"/>
      <c r="K113" s="20"/>
      <c r="L113" s="20"/>
      <c r="M113" s="46"/>
    </row>
    <row r="114" spans="2:14">
      <c r="B114" s="6" t="s">
        <v>84</v>
      </c>
      <c r="C114" s="6"/>
      <c r="D114" s="6"/>
      <c r="E114" s="20"/>
      <c r="F114" s="20"/>
      <c r="G114" s="20"/>
      <c r="H114" s="20"/>
      <c r="I114" s="20"/>
      <c r="J114" s="20"/>
      <c r="K114" s="20"/>
      <c r="L114" s="20"/>
      <c r="M114" s="46"/>
    </row>
    <row r="115" spans="2:14">
      <c r="B115" s="5" t="s">
        <v>85</v>
      </c>
      <c r="C115" s="13" t="s">
        <v>85</v>
      </c>
      <c r="D115" s="11"/>
      <c r="E115" s="21">
        <v>0</v>
      </c>
      <c r="F115" s="21">
        <v>8.33</v>
      </c>
      <c r="G115" s="21">
        <f t="shared" ref="G115:G128" si="51">F115-E115</f>
        <v>8.33</v>
      </c>
      <c r="H115" s="51">
        <f t="shared" ref="H115:H129" si="52">IF(F115=0,0,G115/F115)</f>
        <v>1</v>
      </c>
      <c r="I115" s="21">
        <v>145.63999999999999</v>
      </c>
      <c r="J115" s="21">
        <v>66.680000000000007</v>
      </c>
      <c r="K115" s="21">
        <f t="shared" ref="K115:K128" si="53">J115-I115</f>
        <v>-78.95999999999998</v>
      </c>
      <c r="L115" s="51">
        <f t="shared" ref="L115:L129" si="54">IF(J115=0,0,K115/J115)</f>
        <v>-1.1841631673665263</v>
      </c>
      <c r="M115" s="37">
        <v>100</v>
      </c>
    </row>
    <row r="116" spans="2:14">
      <c r="B116" s="5" t="s">
        <v>86</v>
      </c>
      <c r="C116" s="13" t="s">
        <v>86</v>
      </c>
      <c r="D116" s="11"/>
      <c r="E116" s="21">
        <v>11.76</v>
      </c>
      <c r="F116" s="21">
        <v>125</v>
      </c>
      <c r="G116" s="21">
        <f t="shared" si="51"/>
        <v>113.24</v>
      </c>
      <c r="H116" s="51">
        <f t="shared" si="52"/>
        <v>0.90591999999999995</v>
      </c>
      <c r="I116" s="21">
        <v>481.72</v>
      </c>
      <c r="J116" s="21">
        <v>1000</v>
      </c>
      <c r="K116" s="21">
        <f t="shared" si="53"/>
        <v>518.28</v>
      </c>
      <c r="L116" s="51">
        <f t="shared" si="54"/>
        <v>0.51827999999999996</v>
      </c>
      <c r="M116" s="37">
        <v>1500</v>
      </c>
    </row>
    <row r="117" spans="2:14">
      <c r="B117" s="5" t="s">
        <v>87</v>
      </c>
      <c r="C117" s="13" t="s">
        <v>87</v>
      </c>
      <c r="D117" s="11"/>
      <c r="E117" s="21">
        <v>58.99</v>
      </c>
      <c r="F117" s="21">
        <v>83.33</v>
      </c>
      <c r="G117" s="21">
        <f t="shared" si="51"/>
        <v>24.339999999999996</v>
      </c>
      <c r="H117" s="51">
        <f t="shared" si="52"/>
        <v>0.29209168366734667</v>
      </c>
      <c r="I117" s="21">
        <v>734</v>
      </c>
      <c r="J117" s="21">
        <v>666.68</v>
      </c>
      <c r="K117" s="21">
        <f t="shared" si="53"/>
        <v>-67.32000000000005</v>
      </c>
      <c r="L117" s="51">
        <f t="shared" si="54"/>
        <v>-0.10097798044039127</v>
      </c>
      <c r="M117" s="37">
        <v>1000</v>
      </c>
    </row>
    <row r="118" spans="2:14">
      <c r="B118" s="5" t="s">
        <v>88</v>
      </c>
      <c r="C118" s="13" t="s">
        <v>88</v>
      </c>
      <c r="D118" s="11"/>
      <c r="E118" s="21">
        <v>27.46</v>
      </c>
      <c r="F118" s="21">
        <v>166.67</v>
      </c>
      <c r="G118" s="21">
        <f t="shared" si="51"/>
        <v>139.20999999999998</v>
      </c>
      <c r="H118" s="51">
        <f t="shared" si="52"/>
        <v>0.83524329513409723</v>
      </c>
      <c r="I118" s="21">
        <v>1080.21</v>
      </c>
      <c r="J118" s="21">
        <v>1333.32</v>
      </c>
      <c r="K118" s="21">
        <f t="shared" si="53"/>
        <v>253.1099999999999</v>
      </c>
      <c r="L118" s="51">
        <f t="shared" si="54"/>
        <v>0.18983439834398338</v>
      </c>
      <c r="M118" s="37">
        <v>2000</v>
      </c>
    </row>
    <row r="119" spans="2:14">
      <c r="B119" s="5" t="s">
        <v>89</v>
      </c>
      <c r="C119" s="13" t="s">
        <v>89</v>
      </c>
      <c r="D119" s="11"/>
      <c r="E119" s="21">
        <v>20.83</v>
      </c>
      <c r="F119" s="21">
        <v>291.67</v>
      </c>
      <c r="G119" s="21">
        <f t="shared" si="51"/>
        <v>270.84000000000003</v>
      </c>
      <c r="H119" s="51">
        <f t="shared" si="52"/>
        <v>0.92858367332944769</v>
      </c>
      <c r="I119" s="21">
        <v>2209.56</v>
      </c>
      <c r="J119" s="21">
        <v>2333.3200000000002</v>
      </c>
      <c r="K119" s="21">
        <f t="shared" si="53"/>
        <v>123.76000000000022</v>
      </c>
      <c r="L119" s="51">
        <f t="shared" si="54"/>
        <v>5.3040303087446304E-2</v>
      </c>
      <c r="M119" s="37">
        <v>3500</v>
      </c>
    </row>
    <row r="120" spans="2:14">
      <c r="B120" s="5" t="s">
        <v>90</v>
      </c>
      <c r="C120" s="13" t="s">
        <v>90</v>
      </c>
      <c r="D120" s="11"/>
      <c r="E120" s="21">
        <v>81.96</v>
      </c>
      <c r="F120" s="21">
        <v>100</v>
      </c>
      <c r="G120" s="21">
        <f t="shared" si="51"/>
        <v>18.040000000000006</v>
      </c>
      <c r="H120" s="51">
        <f t="shared" si="52"/>
        <v>0.18040000000000006</v>
      </c>
      <c r="I120" s="21">
        <v>1015.68</v>
      </c>
      <c r="J120" s="21">
        <v>800</v>
      </c>
      <c r="K120" s="21">
        <f t="shared" si="53"/>
        <v>-215.67999999999995</v>
      </c>
      <c r="L120" s="51">
        <f t="shared" si="54"/>
        <v>-0.26959999999999995</v>
      </c>
      <c r="M120" s="37">
        <v>1200</v>
      </c>
    </row>
    <row r="121" spans="2:14">
      <c r="B121" s="5" t="s">
        <v>91</v>
      </c>
      <c r="C121" s="13" t="s">
        <v>91</v>
      </c>
      <c r="D121" s="11"/>
      <c r="E121" s="21">
        <v>0</v>
      </c>
      <c r="F121" s="21">
        <v>58.33</v>
      </c>
      <c r="G121" s="21">
        <f t="shared" si="51"/>
        <v>58.33</v>
      </c>
      <c r="H121" s="51">
        <f t="shared" si="52"/>
        <v>1</v>
      </c>
      <c r="I121" s="21">
        <v>50</v>
      </c>
      <c r="J121" s="21">
        <v>466.68</v>
      </c>
      <c r="K121" s="21">
        <f t="shared" si="53"/>
        <v>416.68</v>
      </c>
      <c r="L121" s="51">
        <f t="shared" si="54"/>
        <v>0.89286020399417154</v>
      </c>
      <c r="M121" s="37">
        <v>700</v>
      </c>
    </row>
    <row r="122" spans="2:14">
      <c r="B122" s="5"/>
      <c r="C122" s="13" t="s">
        <v>150</v>
      </c>
      <c r="D122" s="11"/>
      <c r="E122" s="21">
        <v>0</v>
      </c>
      <c r="F122" s="21">
        <v>0</v>
      </c>
      <c r="G122" s="21">
        <f t="shared" ref="G122" si="55">F122-E122</f>
        <v>0</v>
      </c>
      <c r="H122" s="51">
        <f t="shared" ref="H122" si="56">IF(F122=0,0,G122/F122)</f>
        <v>0</v>
      </c>
      <c r="I122" s="21">
        <v>397.61</v>
      </c>
      <c r="J122" s="21">
        <v>0</v>
      </c>
      <c r="K122" s="21">
        <f t="shared" ref="K122" si="57">J122-I122</f>
        <v>-397.61</v>
      </c>
      <c r="L122" s="51">
        <f t="shared" ref="L122" si="58">IF(J122=0,0,K122/J122)</f>
        <v>0</v>
      </c>
      <c r="M122" s="37">
        <v>0</v>
      </c>
    </row>
    <row r="123" spans="2:14">
      <c r="B123" s="5" t="s">
        <v>92</v>
      </c>
      <c r="C123" s="13" t="s">
        <v>92</v>
      </c>
      <c r="D123" s="11"/>
      <c r="E123" s="21">
        <v>641.75</v>
      </c>
      <c r="F123" s="21">
        <v>216.67</v>
      </c>
      <c r="G123" s="21">
        <f t="shared" si="51"/>
        <v>-425.08000000000004</v>
      </c>
      <c r="H123" s="51">
        <f t="shared" si="52"/>
        <v>-1.961877509576776</v>
      </c>
      <c r="I123" s="21">
        <v>3247.59</v>
      </c>
      <c r="J123" s="21">
        <v>1733.32</v>
      </c>
      <c r="K123" s="21">
        <f t="shared" si="53"/>
        <v>-1514.2700000000002</v>
      </c>
      <c r="L123" s="51">
        <f t="shared" si="54"/>
        <v>-0.87362402787713767</v>
      </c>
      <c r="M123" s="37">
        <v>2600</v>
      </c>
      <c r="N123" t="s">
        <v>189</v>
      </c>
    </row>
    <row r="124" spans="2:14">
      <c r="B124" s="5" t="s">
        <v>93</v>
      </c>
      <c r="C124" s="13" t="s">
        <v>93</v>
      </c>
      <c r="D124" s="11"/>
      <c r="E124" s="21">
        <v>0</v>
      </c>
      <c r="F124" s="21">
        <v>0</v>
      </c>
      <c r="G124" s="21">
        <f>F124-E124</f>
        <v>0</v>
      </c>
      <c r="H124" s="51">
        <f t="shared" si="52"/>
        <v>0</v>
      </c>
      <c r="I124" s="21">
        <v>0</v>
      </c>
      <c r="J124" s="21">
        <v>1400</v>
      </c>
      <c r="K124" s="21">
        <f t="shared" si="53"/>
        <v>1400</v>
      </c>
      <c r="L124" s="51">
        <f t="shared" si="54"/>
        <v>1</v>
      </c>
      <c r="M124" s="37">
        <v>1400</v>
      </c>
    </row>
    <row r="125" spans="2:14">
      <c r="B125" s="5" t="s">
        <v>94</v>
      </c>
      <c r="C125" s="13" t="s">
        <v>94</v>
      </c>
      <c r="D125" s="11"/>
      <c r="E125" s="21">
        <v>443.83</v>
      </c>
      <c r="F125" s="21">
        <v>50</v>
      </c>
      <c r="G125" s="21">
        <f t="shared" si="51"/>
        <v>-393.83</v>
      </c>
      <c r="H125" s="51">
        <f t="shared" si="52"/>
        <v>-7.8765999999999998</v>
      </c>
      <c r="I125" s="21">
        <v>1467.88</v>
      </c>
      <c r="J125" s="21">
        <v>400</v>
      </c>
      <c r="K125" s="21">
        <f t="shared" si="53"/>
        <v>-1067.8800000000001</v>
      </c>
      <c r="L125" s="51">
        <f t="shared" si="54"/>
        <v>-2.6697000000000002</v>
      </c>
      <c r="M125" s="37">
        <v>600</v>
      </c>
      <c r="N125" t="s">
        <v>190</v>
      </c>
    </row>
    <row r="126" spans="2:14">
      <c r="B126" s="5" t="s">
        <v>95</v>
      </c>
      <c r="C126" s="13" t="s">
        <v>95</v>
      </c>
      <c r="D126" s="11"/>
      <c r="E126" s="21">
        <v>0</v>
      </c>
      <c r="F126" s="21">
        <v>83.33</v>
      </c>
      <c r="G126" s="21">
        <f t="shared" si="51"/>
        <v>83.33</v>
      </c>
      <c r="H126" s="51">
        <f t="shared" si="52"/>
        <v>1</v>
      </c>
      <c r="I126" s="21">
        <v>1687.5</v>
      </c>
      <c r="J126" s="21">
        <v>666.68</v>
      </c>
      <c r="K126" s="21">
        <f t="shared" si="53"/>
        <v>-1020.82</v>
      </c>
      <c r="L126" s="51">
        <f t="shared" si="54"/>
        <v>-1.53119937601248</v>
      </c>
      <c r="M126" s="37">
        <v>1000</v>
      </c>
    </row>
    <row r="127" spans="2:14">
      <c r="B127" s="5" t="s">
        <v>96</v>
      </c>
      <c r="C127" s="13" t="s">
        <v>96</v>
      </c>
      <c r="D127" s="11"/>
      <c r="E127" s="21">
        <v>0</v>
      </c>
      <c r="F127" s="21">
        <v>33.33</v>
      </c>
      <c r="G127" s="21">
        <f t="shared" si="51"/>
        <v>33.33</v>
      </c>
      <c r="H127" s="51">
        <f t="shared" si="52"/>
        <v>1</v>
      </c>
      <c r="I127" s="21">
        <v>0</v>
      </c>
      <c r="J127" s="21">
        <v>266.68</v>
      </c>
      <c r="K127" s="21">
        <f t="shared" si="53"/>
        <v>266.68</v>
      </c>
      <c r="L127" s="51">
        <f t="shared" si="54"/>
        <v>1</v>
      </c>
      <c r="M127" s="37">
        <v>400</v>
      </c>
    </row>
    <row r="128" spans="2:14" ht="15" thickBot="1">
      <c r="B128" s="5" t="s">
        <v>97</v>
      </c>
      <c r="C128" s="13" t="s">
        <v>97</v>
      </c>
      <c r="D128" s="11"/>
      <c r="E128" s="30">
        <v>0</v>
      </c>
      <c r="F128" s="30">
        <v>16.670000000000002</v>
      </c>
      <c r="G128" s="30">
        <f t="shared" si="51"/>
        <v>16.670000000000002</v>
      </c>
      <c r="H128" s="53">
        <f t="shared" si="52"/>
        <v>1</v>
      </c>
      <c r="I128" s="30">
        <v>0</v>
      </c>
      <c r="J128" s="30">
        <v>133.32</v>
      </c>
      <c r="K128" s="30">
        <f t="shared" si="53"/>
        <v>133.32</v>
      </c>
      <c r="L128" s="53">
        <f t="shared" si="54"/>
        <v>1</v>
      </c>
      <c r="M128" s="38">
        <v>200</v>
      </c>
    </row>
    <row r="129" spans="2:14">
      <c r="B129" s="6"/>
      <c r="C129" s="6" t="s">
        <v>135</v>
      </c>
      <c r="D129" s="6"/>
      <c r="E129" s="31">
        <f>SUM(E115:E128)</f>
        <v>1286.58</v>
      </c>
      <c r="F129" s="31">
        <f t="shared" ref="F129:M129" si="59">SUM(F115:F128)</f>
        <v>1233.33</v>
      </c>
      <c r="G129" s="31">
        <f t="shared" si="59"/>
        <v>-53.249999999999986</v>
      </c>
      <c r="H129" s="52">
        <f t="shared" si="52"/>
        <v>-4.3175792367006388E-2</v>
      </c>
      <c r="I129" s="31">
        <f t="shared" si="59"/>
        <v>12517.39</v>
      </c>
      <c r="J129" s="31">
        <f t="shared" si="59"/>
        <v>11266.68</v>
      </c>
      <c r="K129" s="31">
        <f t="shared" si="59"/>
        <v>-1250.7100000000003</v>
      </c>
      <c r="L129" s="52">
        <f t="shared" si="54"/>
        <v>-0.11100963194126399</v>
      </c>
      <c r="M129" s="44">
        <f t="shared" si="59"/>
        <v>16200</v>
      </c>
    </row>
    <row r="130" spans="2:14">
      <c r="B130" s="6"/>
      <c r="C130" s="6"/>
      <c r="D130" s="6"/>
      <c r="E130" s="20"/>
      <c r="F130" s="20"/>
      <c r="G130" s="20"/>
      <c r="H130" s="20"/>
      <c r="I130" s="20"/>
      <c r="J130" s="20"/>
      <c r="K130" s="20"/>
      <c r="L130" s="20"/>
      <c r="M130" s="46"/>
    </row>
    <row r="131" spans="2:14">
      <c r="B131" s="6" t="s">
        <v>98</v>
      </c>
      <c r="C131" s="6"/>
      <c r="D131" s="6"/>
      <c r="E131" s="20"/>
      <c r="F131" s="20"/>
      <c r="G131" s="20"/>
      <c r="H131" s="20"/>
      <c r="I131" s="20"/>
      <c r="J131" s="20"/>
      <c r="K131" s="20"/>
      <c r="L131" s="20"/>
      <c r="M131" s="46"/>
    </row>
    <row r="132" spans="2:14">
      <c r="B132" s="2" t="s">
        <v>99</v>
      </c>
      <c r="C132" s="13" t="s">
        <v>99</v>
      </c>
      <c r="D132" s="11"/>
      <c r="E132" s="21">
        <v>1266</v>
      </c>
      <c r="F132" s="21">
        <v>1250</v>
      </c>
      <c r="G132" s="21">
        <f t="shared" ref="G132:G145" si="60">F132-E132</f>
        <v>-16</v>
      </c>
      <c r="H132" s="51">
        <f t="shared" ref="H132:H146" si="61">IF(F132=0,0,G132/F132)</f>
        <v>-1.2800000000000001E-2</v>
      </c>
      <c r="I132" s="21">
        <v>9966</v>
      </c>
      <c r="J132" s="21">
        <v>10000</v>
      </c>
      <c r="K132" s="21">
        <f t="shared" ref="K132:K145" si="62">J132-I132</f>
        <v>34</v>
      </c>
      <c r="L132" s="51">
        <f t="shared" ref="L132:L146" si="63">IF(J132=0,0,K132/J132)</f>
        <v>3.3999999999999998E-3</v>
      </c>
      <c r="M132" s="37">
        <v>15000</v>
      </c>
    </row>
    <row r="133" spans="2:14">
      <c r="B133" s="5" t="s">
        <v>100</v>
      </c>
      <c r="C133" s="13" t="s">
        <v>100</v>
      </c>
      <c r="D133" s="11"/>
      <c r="E133" s="21">
        <v>0</v>
      </c>
      <c r="F133" s="21">
        <v>158.33000000000001</v>
      </c>
      <c r="G133" s="21">
        <f t="shared" si="60"/>
        <v>158.33000000000001</v>
      </c>
      <c r="H133" s="51">
        <f t="shared" si="61"/>
        <v>1</v>
      </c>
      <c r="I133" s="21">
        <v>1530.72</v>
      </c>
      <c r="J133" s="21">
        <v>1266.68</v>
      </c>
      <c r="K133" s="21">
        <f t="shared" si="62"/>
        <v>-264.03999999999996</v>
      </c>
      <c r="L133" s="51">
        <f t="shared" si="63"/>
        <v>-0.20845043736381719</v>
      </c>
      <c r="M133" s="37">
        <v>1900</v>
      </c>
    </row>
    <row r="134" spans="2:14">
      <c r="B134" s="5" t="s">
        <v>101</v>
      </c>
      <c r="C134" s="13" t="s">
        <v>101</v>
      </c>
      <c r="D134" s="11"/>
      <c r="E134" s="21">
        <v>513.84</v>
      </c>
      <c r="F134" s="21">
        <v>1916.66</v>
      </c>
      <c r="G134" s="21">
        <f t="shared" si="60"/>
        <v>1402.8200000000002</v>
      </c>
      <c r="H134" s="51">
        <f t="shared" si="61"/>
        <v>0.73190863272567908</v>
      </c>
      <c r="I134" s="21">
        <v>12825.75</v>
      </c>
      <c r="J134" s="21">
        <v>15333.36</v>
      </c>
      <c r="K134" s="21">
        <f t="shared" si="62"/>
        <v>2507.6100000000006</v>
      </c>
      <c r="L134" s="51">
        <f t="shared" si="63"/>
        <v>0.16353949819217709</v>
      </c>
      <c r="M134" s="37">
        <v>23000</v>
      </c>
    </row>
    <row r="135" spans="2:14">
      <c r="B135" s="5" t="s">
        <v>102</v>
      </c>
      <c r="C135" s="13" t="s">
        <v>102</v>
      </c>
      <c r="D135" s="11"/>
      <c r="E135" s="21">
        <v>0</v>
      </c>
      <c r="F135" s="21">
        <v>41.67</v>
      </c>
      <c r="G135" s="21">
        <f t="shared" si="60"/>
        <v>41.67</v>
      </c>
      <c r="H135" s="51">
        <f t="shared" si="61"/>
        <v>1</v>
      </c>
      <c r="I135" s="21">
        <v>0</v>
      </c>
      <c r="J135" s="21">
        <v>333.32</v>
      </c>
      <c r="K135" s="21">
        <f t="shared" si="62"/>
        <v>333.32</v>
      </c>
      <c r="L135" s="51">
        <f t="shared" si="63"/>
        <v>1</v>
      </c>
      <c r="M135" s="37">
        <v>500</v>
      </c>
    </row>
    <row r="136" spans="2:14">
      <c r="B136" s="5" t="s">
        <v>103</v>
      </c>
      <c r="C136" s="13" t="s">
        <v>103</v>
      </c>
      <c r="D136" s="11"/>
      <c r="E136" s="21">
        <v>576.32000000000005</v>
      </c>
      <c r="F136" s="21">
        <v>500</v>
      </c>
      <c r="G136" s="21">
        <f t="shared" si="60"/>
        <v>-76.32000000000005</v>
      </c>
      <c r="H136" s="51">
        <f t="shared" si="61"/>
        <v>-0.15264000000000011</v>
      </c>
      <c r="I136" s="21">
        <v>4454.7700000000004</v>
      </c>
      <c r="J136" s="21">
        <v>4000</v>
      </c>
      <c r="K136" s="21">
        <f t="shared" si="62"/>
        <v>-454.77000000000044</v>
      </c>
      <c r="L136" s="51">
        <f t="shared" si="63"/>
        <v>-0.11369250000000011</v>
      </c>
      <c r="M136" s="37">
        <v>6000</v>
      </c>
    </row>
    <row r="137" spans="2:14">
      <c r="B137" s="2" t="s">
        <v>104</v>
      </c>
      <c r="C137" s="13" t="s">
        <v>104</v>
      </c>
      <c r="D137" s="11"/>
      <c r="E137" s="21">
        <v>885.5</v>
      </c>
      <c r="F137" s="21">
        <v>1250</v>
      </c>
      <c r="G137" s="21">
        <f t="shared" si="60"/>
        <v>364.5</v>
      </c>
      <c r="H137" s="51">
        <f t="shared" si="61"/>
        <v>0.29160000000000003</v>
      </c>
      <c r="I137" s="21">
        <v>6631.93</v>
      </c>
      <c r="J137" s="21">
        <v>10000</v>
      </c>
      <c r="K137" s="21">
        <f t="shared" si="62"/>
        <v>3368.0699999999997</v>
      </c>
      <c r="L137" s="51">
        <f t="shared" si="63"/>
        <v>0.33680699999999997</v>
      </c>
      <c r="M137" s="37">
        <v>15000</v>
      </c>
      <c r="N137" t="s">
        <v>191</v>
      </c>
    </row>
    <row r="138" spans="2:14">
      <c r="B138" s="2" t="s">
        <v>105</v>
      </c>
      <c r="C138" s="13" t="s">
        <v>105</v>
      </c>
      <c r="D138" s="11"/>
      <c r="E138" s="21">
        <v>1345</v>
      </c>
      <c r="F138" s="21">
        <v>333.33</v>
      </c>
      <c r="G138" s="21">
        <f t="shared" si="60"/>
        <v>-1011.6700000000001</v>
      </c>
      <c r="H138" s="51">
        <f t="shared" si="61"/>
        <v>-3.0350403504035044</v>
      </c>
      <c r="I138" s="21">
        <v>2795</v>
      </c>
      <c r="J138" s="21">
        <v>2666.68</v>
      </c>
      <c r="K138" s="21">
        <f t="shared" si="62"/>
        <v>-128.32000000000016</v>
      </c>
      <c r="L138" s="51">
        <f t="shared" si="63"/>
        <v>-4.8119759401203055E-2</v>
      </c>
      <c r="M138" s="37">
        <v>4000</v>
      </c>
      <c r="N138" t="s">
        <v>192</v>
      </c>
    </row>
    <row r="139" spans="2:14">
      <c r="B139" s="5" t="s">
        <v>106</v>
      </c>
      <c r="C139" s="13" t="s">
        <v>106</v>
      </c>
      <c r="D139" s="11"/>
      <c r="E139" s="21">
        <v>1028.77</v>
      </c>
      <c r="F139" s="21">
        <v>625</v>
      </c>
      <c r="G139" s="21">
        <f t="shared" si="60"/>
        <v>-403.77</v>
      </c>
      <c r="H139" s="51">
        <f t="shared" si="61"/>
        <v>-0.64603199999999994</v>
      </c>
      <c r="I139" s="21">
        <v>5752.61</v>
      </c>
      <c r="J139" s="21">
        <v>5000</v>
      </c>
      <c r="K139" s="21">
        <f t="shared" si="62"/>
        <v>-752.60999999999967</v>
      </c>
      <c r="L139" s="51">
        <f t="shared" si="63"/>
        <v>-0.15052199999999993</v>
      </c>
      <c r="M139" s="37">
        <v>7500</v>
      </c>
    </row>
    <row r="140" spans="2:14">
      <c r="B140" s="5" t="s">
        <v>107</v>
      </c>
      <c r="C140" s="13" t="s">
        <v>107</v>
      </c>
      <c r="D140" s="11"/>
      <c r="E140" s="21">
        <v>0</v>
      </c>
      <c r="F140" s="21">
        <v>1666.67</v>
      </c>
      <c r="G140" s="21">
        <f t="shared" si="60"/>
        <v>1666.67</v>
      </c>
      <c r="H140" s="51">
        <f t="shared" si="61"/>
        <v>1</v>
      </c>
      <c r="I140" s="21">
        <v>15569.8</v>
      </c>
      <c r="J140" s="21">
        <v>13333.32</v>
      </c>
      <c r="K140" s="21">
        <f t="shared" si="62"/>
        <v>-2236.4799999999996</v>
      </c>
      <c r="L140" s="51">
        <f t="shared" si="63"/>
        <v>-0.1677361677361677</v>
      </c>
      <c r="M140" s="37">
        <v>20000</v>
      </c>
    </row>
    <row r="141" spans="2:14">
      <c r="B141" s="5" t="s">
        <v>108</v>
      </c>
      <c r="C141" s="13" t="s">
        <v>120</v>
      </c>
      <c r="D141" s="11"/>
      <c r="E141" s="21">
        <v>0</v>
      </c>
      <c r="F141" s="21">
        <v>41.67</v>
      </c>
      <c r="G141" s="21">
        <f t="shared" si="60"/>
        <v>41.67</v>
      </c>
      <c r="H141" s="51">
        <f t="shared" si="61"/>
        <v>1</v>
      </c>
      <c r="I141" s="21">
        <v>347.94</v>
      </c>
      <c r="J141" s="21">
        <v>333.32</v>
      </c>
      <c r="K141" s="21">
        <f t="shared" si="62"/>
        <v>-14.620000000000005</v>
      </c>
      <c r="L141" s="51">
        <f t="shared" si="63"/>
        <v>-4.3861754470178822E-2</v>
      </c>
      <c r="M141" s="37">
        <v>500</v>
      </c>
    </row>
    <row r="142" spans="2:14">
      <c r="B142" s="5" t="s">
        <v>109</v>
      </c>
      <c r="C142" s="13" t="s">
        <v>121</v>
      </c>
      <c r="D142" s="11"/>
      <c r="E142" s="21">
        <v>431.03</v>
      </c>
      <c r="F142" s="21">
        <v>416.67</v>
      </c>
      <c r="G142" s="21">
        <f t="shared" si="60"/>
        <v>-14.359999999999957</v>
      </c>
      <c r="H142" s="51">
        <f t="shared" si="61"/>
        <v>-3.4463724290205576E-2</v>
      </c>
      <c r="I142" s="21">
        <v>3028.1</v>
      </c>
      <c r="J142" s="21">
        <v>3333.32</v>
      </c>
      <c r="K142" s="21">
        <f t="shared" si="62"/>
        <v>305.22000000000025</v>
      </c>
      <c r="L142" s="51">
        <f t="shared" si="63"/>
        <v>9.1566366265465132E-2</v>
      </c>
      <c r="M142" s="37">
        <v>5000</v>
      </c>
    </row>
    <row r="143" spans="2:14">
      <c r="B143" s="5"/>
      <c r="C143" s="13" t="s">
        <v>167</v>
      </c>
      <c r="D143" s="11"/>
      <c r="E143" s="21">
        <v>0</v>
      </c>
      <c r="F143" s="21"/>
      <c r="G143" s="21">
        <f t="shared" si="60"/>
        <v>0</v>
      </c>
      <c r="H143" s="51">
        <f t="shared" si="61"/>
        <v>0</v>
      </c>
      <c r="I143" s="21">
        <v>226.45</v>
      </c>
      <c r="J143" s="21"/>
      <c r="K143" s="21">
        <f t="shared" si="62"/>
        <v>-226.45</v>
      </c>
      <c r="L143" s="51">
        <f t="shared" si="63"/>
        <v>0</v>
      </c>
      <c r="M143" s="37">
        <v>0</v>
      </c>
    </row>
    <row r="144" spans="2:14">
      <c r="B144" s="5" t="s">
        <v>110</v>
      </c>
      <c r="C144" s="13" t="s">
        <v>109</v>
      </c>
      <c r="D144" s="11"/>
      <c r="E144" s="21">
        <v>0</v>
      </c>
      <c r="F144" s="21">
        <v>208.33</v>
      </c>
      <c r="G144" s="21">
        <f t="shared" si="60"/>
        <v>208.33</v>
      </c>
      <c r="H144" s="51">
        <f t="shared" si="61"/>
        <v>1</v>
      </c>
      <c r="I144" s="21">
        <v>1596.97</v>
      </c>
      <c r="J144" s="21">
        <v>1666.68</v>
      </c>
      <c r="K144" s="21">
        <f t="shared" si="62"/>
        <v>69.710000000000036</v>
      </c>
      <c r="L144" s="51">
        <f t="shared" si="63"/>
        <v>4.1825665394676866E-2</v>
      </c>
      <c r="M144" s="37">
        <v>2500</v>
      </c>
      <c r="N144" t="s">
        <v>169</v>
      </c>
    </row>
    <row r="145" spans="2:14" ht="15" thickBot="1">
      <c r="B145" s="6"/>
      <c r="C145" s="13" t="s">
        <v>110</v>
      </c>
      <c r="D145" s="11"/>
      <c r="E145" s="30">
        <v>0</v>
      </c>
      <c r="F145" s="30">
        <v>0</v>
      </c>
      <c r="G145" s="30">
        <f t="shared" si="60"/>
        <v>0</v>
      </c>
      <c r="H145" s="53">
        <f t="shared" si="61"/>
        <v>0</v>
      </c>
      <c r="I145" s="30">
        <v>6879.08</v>
      </c>
      <c r="J145" s="30">
        <v>7000</v>
      </c>
      <c r="K145" s="30">
        <f t="shared" si="62"/>
        <v>120.92000000000007</v>
      </c>
      <c r="L145" s="53">
        <f t="shared" si="63"/>
        <v>1.7274285714285725E-2</v>
      </c>
      <c r="M145" s="38">
        <v>7000</v>
      </c>
    </row>
    <row r="146" spans="2:14">
      <c r="B146" s="6"/>
      <c r="C146" s="13" t="s">
        <v>136</v>
      </c>
      <c r="D146" s="13"/>
      <c r="E146" s="31">
        <f>SUM(E132:E145)</f>
        <v>6046.46</v>
      </c>
      <c r="F146" s="31">
        <f>SUM(F132:F145)</f>
        <v>8408.33</v>
      </c>
      <c r="G146" s="31">
        <f>SUM(G132:G145)</f>
        <v>2361.87</v>
      </c>
      <c r="H146" s="52">
        <f t="shared" si="61"/>
        <v>0.28089644435934363</v>
      </c>
      <c r="I146" s="31">
        <f>SUM(I132:I145)</f>
        <v>71605.119999999995</v>
      </c>
      <c r="J146" s="31">
        <f>SUM(J132:J145)</f>
        <v>74266.679999999993</v>
      </c>
      <c r="K146" s="31">
        <f>SUM(K132:K145)</f>
        <v>2661.5600000000022</v>
      </c>
      <c r="L146" s="52">
        <f t="shared" si="63"/>
        <v>3.5837875073990146E-2</v>
      </c>
      <c r="M146" s="44">
        <f>SUM(M132:M145)</f>
        <v>107900</v>
      </c>
    </row>
    <row r="147" spans="2:14" ht="15" thickBot="1">
      <c r="B147" s="6"/>
      <c r="C147" s="6"/>
      <c r="D147" s="6"/>
      <c r="E147" s="20"/>
      <c r="F147" s="20"/>
      <c r="G147" s="20"/>
      <c r="H147" s="20"/>
      <c r="I147" s="20"/>
      <c r="J147" s="20"/>
      <c r="K147" s="20"/>
      <c r="L147" s="20"/>
      <c r="M147" s="46"/>
    </row>
    <row r="148" spans="2:14" ht="15" thickBot="1">
      <c r="B148" s="17" t="s">
        <v>137</v>
      </c>
      <c r="C148" s="14"/>
      <c r="D148" s="14"/>
      <c r="E148" s="32">
        <f>E57+E86+E112+E129+E146</f>
        <v>54560.32</v>
      </c>
      <c r="F148" s="32">
        <f>F57+F86+F112+F129+F146</f>
        <v>51200.80000000001</v>
      </c>
      <c r="G148" s="32">
        <f>G57+G86+G112+G129+G146</f>
        <v>-3359.5200000000013</v>
      </c>
      <c r="H148" s="59">
        <f>IF(F148=0,0,G148/F148)</f>
        <v>-6.5614599771878584E-2</v>
      </c>
      <c r="I148" s="32">
        <f>I57+I86+I112+I129+I146</f>
        <v>437302.93000000005</v>
      </c>
      <c r="J148" s="32">
        <f>J57+J86+J112+J129+J146</f>
        <v>455401.00999999995</v>
      </c>
      <c r="K148" s="32">
        <f>K57+K86+K112+K129+K146</f>
        <v>18098.079999999998</v>
      </c>
      <c r="L148" s="59">
        <f>IF(J148=0,0,K148/J148)</f>
        <v>3.9740974663187503E-2</v>
      </c>
      <c r="M148" s="54">
        <f>M57+M86+M112+M129+M146</f>
        <v>685309</v>
      </c>
    </row>
    <row r="149" spans="2:14" ht="15" thickBot="1">
      <c r="B149" s="6" t="s">
        <v>111</v>
      </c>
      <c r="C149" s="6"/>
      <c r="D149" s="6"/>
      <c r="E149" s="20"/>
      <c r="F149" s="20"/>
      <c r="G149" s="20"/>
      <c r="H149" s="20"/>
      <c r="I149" s="20"/>
      <c r="J149" s="20"/>
      <c r="K149" s="20"/>
      <c r="L149" s="20"/>
      <c r="M149" s="46"/>
    </row>
    <row r="150" spans="2:14" ht="15" thickBot="1">
      <c r="B150" s="17" t="s">
        <v>112</v>
      </c>
      <c r="C150" s="14"/>
      <c r="D150" s="14"/>
      <c r="E150" s="32">
        <f>E46-E148</f>
        <v>1671.4099999999962</v>
      </c>
      <c r="F150" s="32">
        <f>F46-F148</f>
        <v>-8007.489999999998</v>
      </c>
      <c r="G150" s="32">
        <f>E150-F150</f>
        <v>9678.8999999999942</v>
      </c>
      <c r="H150" s="59">
        <f>IF(F150=0,0,G150/F150)</f>
        <v>-1.2087308257643776</v>
      </c>
      <c r="I150" s="32">
        <f>I46-I148</f>
        <v>39117.479999999981</v>
      </c>
      <c r="J150" s="32">
        <f>J46-J148</f>
        <v>53404.25</v>
      </c>
      <c r="K150" s="32">
        <f>I150-J150</f>
        <v>-14286.770000000019</v>
      </c>
      <c r="L150" s="59">
        <f>IF(J150=0,0,K150/J150)</f>
        <v>-0.26752121788059974</v>
      </c>
      <c r="M150" s="54">
        <f>M46-M148</f>
        <v>21298</v>
      </c>
    </row>
    <row r="151" spans="2:14">
      <c r="B151" s="9"/>
      <c r="C151" s="10"/>
      <c r="D151" s="10"/>
      <c r="E151" s="49"/>
      <c r="F151" s="49"/>
      <c r="G151" s="28"/>
      <c r="H151" s="28"/>
      <c r="I151" s="28"/>
      <c r="J151" s="28"/>
      <c r="K151" s="28"/>
      <c r="L151" s="28"/>
      <c r="M151" s="49"/>
    </row>
    <row r="152" spans="2:14">
      <c r="B152" s="11" t="s">
        <v>122</v>
      </c>
      <c r="C152" s="13"/>
      <c r="D152" s="13"/>
      <c r="E152" s="50"/>
      <c r="F152" s="50"/>
      <c r="G152" s="29"/>
      <c r="H152" s="29"/>
      <c r="I152" s="29"/>
      <c r="J152" s="29"/>
      <c r="K152" s="27"/>
      <c r="L152" s="29"/>
      <c r="M152" s="50"/>
    </row>
    <row r="153" spans="2:14">
      <c r="B153" s="11"/>
      <c r="C153" s="13" t="s">
        <v>123</v>
      </c>
      <c r="D153" s="13"/>
      <c r="E153" s="50"/>
      <c r="F153" s="50"/>
      <c r="G153" s="29"/>
      <c r="H153" s="29"/>
      <c r="I153" s="29"/>
      <c r="J153" s="29"/>
      <c r="K153" s="27"/>
      <c r="L153" s="29"/>
      <c r="M153" s="50"/>
    </row>
    <row r="154" spans="2:14">
      <c r="B154" s="11"/>
      <c r="C154" s="13"/>
      <c r="D154" s="13" t="s">
        <v>171</v>
      </c>
      <c r="E154" s="21">
        <v>350</v>
      </c>
      <c r="F154" s="48"/>
      <c r="G154" s="21"/>
      <c r="H154" s="56"/>
      <c r="I154" s="21">
        <v>550</v>
      </c>
      <c r="J154" s="21"/>
      <c r="K154" s="27"/>
      <c r="L154" s="29"/>
      <c r="M154" s="50"/>
      <c r="N154" t="s">
        <v>174</v>
      </c>
    </row>
    <row r="155" spans="2:14">
      <c r="B155" s="11"/>
      <c r="C155" s="13"/>
      <c r="D155" s="13" t="s">
        <v>181</v>
      </c>
      <c r="E155" s="21">
        <v>500</v>
      </c>
      <c r="F155" s="48"/>
      <c r="G155" s="21"/>
      <c r="H155" s="56"/>
      <c r="I155" s="21">
        <v>9226.25</v>
      </c>
      <c r="J155" s="21"/>
      <c r="K155" s="27"/>
      <c r="L155" s="29"/>
      <c r="M155" s="50"/>
      <c r="N155" t="s">
        <v>193</v>
      </c>
    </row>
    <row r="156" spans="2:14">
      <c r="B156" s="11"/>
      <c r="C156" s="13"/>
      <c r="D156" s="13" t="s">
        <v>153</v>
      </c>
      <c r="E156" s="21">
        <v>100</v>
      </c>
      <c r="F156" s="48"/>
      <c r="G156" s="21"/>
      <c r="H156" s="56"/>
      <c r="I156" s="21">
        <v>17156.490000000002</v>
      </c>
      <c r="J156" s="21"/>
      <c r="K156" s="27"/>
      <c r="L156" s="29"/>
      <c r="M156" s="50"/>
      <c r="N156" t="s">
        <v>193</v>
      </c>
    </row>
    <row r="157" spans="2:14">
      <c r="B157" s="11"/>
      <c r="C157" s="13"/>
      <c r="D157" s="13" t="s">
        <v>182</v>
      </c>
      <c r="E157" s="21">
        <v>250</v>
      </c>
      <c r="F157" s="48"/>
      <c r="G157" s="21"/>
      <c r="H157" s="56"/>
      <c r="I157" s="21">
        <v>250</v>
      </c>
      <c r="J157" s="21"/>
      <c r="K157" s="27"/>
      <c r="L157" s="29"/>
      <c r="M157" s="50"/>
      <c r="N157" t="s">
        <v>194</v>
      </c>
    </row>
    <row r="158" spans="2:14">
      <c r="B158" s="11"/>
      <c r="C158" s="13"/>
      <c r="D158" s="13" t="s">
        <v>164</v>
      </c>
      <c r="E158" s="21">
        <v>0</v>
      </c>
      <c r="F158" s="48"/>
      <c r="G158" s="21"/>
      <c r="H158" s="56"/>
      <c r="I158" s="21">
        <v>1315</v>
      </c>
      <c r="J158" s="21"/>
      <c r="K158" s="27"/>
      <c r="L158" s="29"/>
      <c r="M158" s="50"/>
    </row>
    <row r="159" spans="2:14">
      <c r="B159" s="11"/>
      <c r="C159" s="13"/>
      <c r="D159" s="18" t="s">
        <v>138</v>
      </c>
      <c r="E159" s="21">
        <v>50</v>
      </c>
      <c r="F159" s="48"/>
      <c r="G159" s="21"/>
      <c r="H159" s="56"/>
      <c r="I159" s="21">
        <v>2294.39</v>
      </c>
      <c r="J159" s="21"/>
      <c r="K159" s="21"/>
      <c r="L159" s="29"/>
      <c r="M159" s="48"/>
    </row>
    <row r="160" spans="2:14" ht="15" thickBot="1">
      <c r="B160" s="11"/>
      <c r="C160" s="13"/>
      <c r="D160" s="18" t="s">
        <v>160</v>
      </c>
      <c r="E160" s="30">
        <v>0</v>
      </c>
      <c r="F160" s="48"/>
      <c r="G160" s="21"/>
      <c r="H160" s="56"/>
      <c r="I160" s="30">
        <v>100</v>
      </c>
      <c r="J160" s="21"/>
      <c r="K160" s="21"/>
      <c r="L160" s="29"/>
      <c r="M160" s="48"/>
    </row>
    <row r="161" spans="2:14">
      <c r="B161" s="11"/>
      <c r="D161" s="13" t="s">
        <v>124</v>
      </c>
      <c r="E161" s="31">
        <f>SUM(E154:E160)</f>
        <v>1250</v>
      </c>
      <c r="F161" s="37"/>
      <c r="G161" s="57"/>
      <c r="H161" s="50"/>
      <c r="I161" s="31">
        <f>SUM(I154:I160)</f>
        <v>30892.13</v>
      </c>
      <c r="J161" s="57"/>
      <c r="K161" s="21"/>
      <c r="L161" s="27"/>
      <c r="M161" s="47"/>
    </row>
    <row r="162" spans="2:14">
      <c r="B162" s="11"/>
      <c r="C162" s="13"/>
      <c r="D162" s="13"/>
      <c r="E162" s="21"/>
      <c r="F162" s="47"/>
      <c r="G162" s="27"/>
      <c r="H162" s="47"/>
      <c r="I162" s="27"/>
      <c r="J162" s="27"/>
      <c r="K162" s="21"/>
      <c r="L162" s="27"/>
      <c r="M162" s="47"/>
    </row>
    <row r="163" spans="2:14">
      <c r="B163" s="11"/>
      <c r="C163" s="13" t="s">
        <v>125</v>
      </c>
      <c r="D163" s="13"/>
      <c r="E163" s="21"/>
      <c r="F163" s="50"/>
      <c r="G163" s="29"/>
      <c r="H163" s="50"/>
      <c r="I163" s="29"/>
      <c r="J163" s="29"/>
      <c r="K163" s="27"/>
      <c r="L163" s="29"/>
      <c r="M163" s="50"/>
    </row>
    <row r="164" spans="2:14">
      <c r="B164" s="11"/>
      <c r="C164" s="13"/>
      <c r="D164" s="13" t="s">
        <v>183</v>
      </c>
      <c r="E164" s="21">
        <v>5330.4</v>
      </c>
      <c r="F164" s="50"/>
      <c r="G164" s="29"/>
      <c r="H164" s="50"/>
      <c r="I164" s="21">
        <v>6081.53</v>
      </c>
      <c r="J164" s="29"/>
      <c r="K164" s="27"/>
      <c r="L164" s="29"/>
      <c r="M164" s="50"/>
      <c r="N164" t="s">
        <v>193</v>
      </c>
    </row>
    <row r="165" spans="2:14">
      <c r="B165" s="11"/>
      <c r="D165" s="18" t="s">
        <v>151</v>
      </c>
      <c r="E165" s="21">
        <v>0</v>
      </c>
      <c r="F165" s="48"/>
      <c r="G165" s="21"/>
      <c r="H165" s="56"/>
      <c r="I165" s="21">
        <v>19018.66</v>
      </c>
      <c r="J165" s="21"/>
      <c r="K165" s="21"/>
      <c r="L165" s="29"/>
      <c r="M165" s="48"/>
      <c r="N165" t="s">
        <v>193</v>
      </c>
    </row>
    <row r="166" spans="2:14">
      <c r="B166" s="11"/>
      <c r="D166" s="18" t="s">
        <v>154</v>
      </c>
      <c r="E166" s="21">
        <v>1360</v>
      </c>
      <c r="F166" s="48"/>
      <c r="G166" s="21"/>
      <c r="H166" s="56"/>
      <c r="I166" s="21">
        <v>1360</v>
      </c>
      <c r="J166" s="21"/>
      <c r="K166" s="21"/>
      <c r="L166" s="29"/>
      <c r="M166" s="48"/>
    </row>
    <row r="167" spans="2:14">
      <c r="B167" s="11"/>
      <c r="D167" s="55" t="s">
        <v>161</v>
      </c>
      <c r="E167" s="21">
        <v>0</v>
      </c>
      <c r="F167" s="48"/>
      <c r="G167" s="21"/>
      <c r="H167" s="56"/>
      <c r="I167" s="21">
        <v>1315</v>
      </c>
      <c r="J167" s="21"/>
      <c r="K167" s="21"/>
      <c r="L167" s="29"/>
      <c r="M167" s="48"/>
    </row>
    <row r="168" spans="2:14">
      <c r="B168" s="11"/>
      <c r="D168" s="55" t="s">
        <v>184</v>
      </c>
      <c r="E168" s="21">
        <v>4150</v>
      </c>
      <c r="F168" s="48"/>
      <c r="G168" s="21"/>
      <c r="H168" s="56"/>
      <c r="I168" s="21">
        <v>4150</v>
      </c>
      <c r="J168" s="21"/>
      <c r="K168" s="21"/>
      <c r="L168" s="29"/>
      <c r="M168" s="48"/>
      <c r="N168" t="s">
        <v>195</v>
      </c>
    </row>
    <row r="169" spans="2:14" customFormat="1">
      <c r="D169" s="55" t="s">
        <v>168</v>
      </c>
      <c r="E169" s="21">
        <v>0</v>
      </c>
      <c r="F169" s="48"/>
      <c r="G169" s="21"/>
      <c r="H169" s="56"/>
      <c r="I169" s="21">
        <v>1700</v>
      </c>
      <c r="J169" s="3"/>
      <c r="K169" s="3"/>
    </row>
    <row r="170" spans="2:14" ht="15" thickBot="1">
      <c r="B170" s="11"/>
      <c r="D170" s="18" t="s">
        <v>155</v>
      </c>
      <c r="E170" s="30">
        <v>80</v>
      </c>
      <c r="F170" s="48"/>
      <c r="G170" s="21"/>
      <c r="H170" s="56"/>
      <c r="I170" s="30">
        <v>1583.81</v>
      </c>
      <c r="J170" s="21"/>
      <c r="K170" s="21"/>
      <c r="L170" s="29"/>
      <c r="M170" s="48"/>
    </row>
    <row r="171" spans="2:14">
      <c r="B171" s="11"/>
      <c r="D171" s="18" t="s">
        <v>126</v>
      </c>
      <c r="E171" s="31">
        <f>SUM(E164:E170)</f>
        <v>10920.4</v>
      </c>
      <c r="F171" s="37"/>
      <c r="G171" s="57"/>
      <c r="H171" s="50"/>
      <c r="I171" s="31">
        <f>SUM(I164:I170)</f>
        <v>35209</v>
      </c>
      <c r="J171" s="57"/>
      <c r="K171" s="21"/>
      <c r="L171" s="29"/>
      <c r="M171" s="48"/>
    </row>
    <row r="172" spans="2:14">
      <c r="B172" s="11"/>
      <c r="C172" s="18"/>
      <c r="D172" s="13"/>
      <c r="E172" s="21"/>
      <c r="F172" s="37"/>
      <c r="G172" s="57"/>
      <c r="H172" s="50"/>
      <c r="I172" s="57"/>
      <c r="J172" s="57"/>
      <c r="K172" s="21"/>
      <c r="L172" s="29"/>
      <c r="M172" s="48"/>
    </row>
    <row r="173" spans="2:14">
      <c r="B173" s="11"/>
      <c r="C173" s="18" t="s">
        <v>156</v>
      </c>
      <c r="D173" s="13"/>
      <c r="E173" s="21"/>
      <c r="F173" s="37"/>
      <c r="G173" s="57"/>
      <c r="H173" s="50"/>
      <c r="I173" s="57"/>
      <c r="J173" s="57"/>
      <c r="K173" s="21"/>
      <c r="L173" s="29"/>
      <c r="M173" s="48"/>
    </row>
    <row r="174" spans="2:14">
      <c r="B174" s="11"/>
      <c r="C174" s="18"/>
      <c r="D174" s="13" t="s">
        <v>157</v>
      </c>
      <c r="E174" s="21">
        <v>0</v>
      </c>
      <c r="F174" s="48"/>
      <c r="G174" s="21"/>
      <c r="H174" s="56"/>
      <c r="I174" s="21">
        <v>2000</v>
      </c>
      <c r="J174" s="21"/>
      <c r="K174" s="21"/>
      <c r="L174" s="29"/>
      <c r="M174" s="48"/>
    </row>
    <row r="175" spans="2:14">
      <c r="B175" s="11"/>
      <c r="C175" s="18"/>
      <c r="D175" s="13" t="s">
        <v>162</v>
      </c>
      <c r="E175" s="21">
        <v>0</v>
      </c>
      <c r="F175" s="48"/>
      <c r="G175" s="21"/>
      <c r="H175" s="56"/>
      <c r="I175" s="21">
        <v>3900</v>
      </c>
      <c r="J175" s="21"/>
      <c r="K175" s="21"/>
      <c r="L175" s="29"/>
      <c r="M175" s="48"/>
    </row>
    <row r="176" spans="2:14" ht="15" thickBot="1">
      <c r="B176" s="11"/>
      <c r="C176" s="18"/>
      <c r="D176" s="13" t="s">
        <v>159</v>
      </c>
      <c r="E176" s="30">
        <v>3423</v>
      </c>
      <c r="F176" s="48"/>
      <c r="G176" s="21"/>
      <c r="H176" s="56"/>
      <c r="I176" s="30">
        <v>9269.98</v>
      </c>
      <c r="J176" s="21"/>
      <c r="K176" s="21"/>
      <c r="L176" s="29"/>
      <c r="M176" s="48"/>
      <c r="N176" t="s">
        <v>196</v>
      </c>
    </row>
    <row r="177" spans="2:14" s="3" customFormat="1">
      <c r="D177" s="3" t="s">
        <v>158</v>
      </c>
      <c r="E177" s="31">
        <f>SUM(E174:E176)</f>
        <v>3423</v>
      </c>
      <c r="F177" s="37"/>
      <c r="G177" s="57"/>
      <c r="H177" s="50"/>
      <c r="I177" s="31">
        <f>SUM(I174:I176)</f>
        <v>15169.98</v>
      </c>
      <c r="J177" s="57"/>
      <c r="K177" s="58"/>
    </row>
    <row r="178" spans="2:14" s="3" customFormat="1" ht="15" thickBot="1">
      <c r="E178" s="30"/>
      <c r="F178" s="48"/>
      <c r="G178" s="21"/>
      <c r="H178" s="56"/>
      <c r="I178" s="30"/>
      <c r="J178" s="21"/>
      <c r="K178" s="58"/>
      <c r="N178"/>
    </row>
    <row r="179" spans="2:14" s="3" customFormat="1">
      <c r="C179" s="3" t="s">
        <v>127</v>
      </c>
      <c r="E179" s="31">
        <f>E161-E171-E177</f>
        <v>-13093.4</v>
      </c>
      <c r="F179" s="37"/>
      <c r="G179" s="57"/>
      <c r="H179" s="50"/>
      <c r="I179" s="61">
        <f>I161-I171-I177</f>
        <v>-19486.849999999999</v>
      </c>
      <c r="J179" s="57"/>
      <c r="K179" s="58"/>
      <c r="L179"/>
      <c r="M179"/>
      <c r="N179"/>
    </row>
    <row r="180" spans="2:14" ht="15" thickBot="1">
      <c r="B180" s="12"/>
      <c r="C180" s="15"/>
      <c r="D180" s="15"/>
      <c r="E180" s="21"/>
      <c r="F180" s="50"/>
      <c r="G180" s="29"/>
      <c r="H180" s="29"/>
      <c r="I180" s="29"/>
      <c r="J180" s="29"/>
      <c r="K180" s="27"/>
      <c r="L180" s="29"/>
      <c r="M180" s="50"/>
    </row>
    <row r="181" spans="2:14" ht="15" thickBot="1">
      <c r="B181" s="12"/>
      <c r="C181" s="41" t="s">
        <v>113</v>
      </c>
      <c r="D181" s="42"/>
      <c r="E181" s="32">
        <f>E150+E179</f>
        <v>-11421.990000000003</v>
      </c>
      <c r="F181" s="32">
        <f>F150+F179</f>
        <v>-8007.489999999998</v>
      </c>
      <c r="G181" s="32">
        <f>E181-F181</f>
        <v>-3414.5000000000055</v>
      </c>
      <c r="H181" s="59">
        <f>IF(F181=0,0,G181/F181)</f>
        <v>0.42641327057542455</v>
      </c>
      <c r="I181" s="32">
        <f>I150+I179</f>
        <v>19630.629999999983</v>
      </c>
      <c r="J181" s="32">
        <f>J150+J179</f>
        <v>53404.25</v>
      </c>
      <c r="K181" s="32">
        <f>I181-J181</f>
        <v>-33773.620000000017</v>
      </c>
      <c r="L181" s="59">
        <f>IF(J181=0,0,K181/J181)</f>
        <v>-0.63241446139586299</v>
      </c>
      <c r="M181" s="43">
        <f>M150+M179</f>
        <v>21298</v>
      </c>
    </row>
  </sheetData>
  <phoneticPr fontId="8" type="noConversion"/>
  <pageMargins left="0.25" right="0.25" top="0.25" bottom="0.75" header="0.05" footer="0.05"/>
  <pageSetup scale="50" orientation="landscape"/>
  <rowBreaks count="3" manualBreakCount="3">
    <brk id="47" min="1" max="13" man="1"/>
    <brk id="87" max="16383" man="1"/>
    <brk id="130" max="16383" man="1"/>
  </rowBreaks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Statement</vt:lpstr>
    </vt:vector>
  </TitlesOfParts>
  <Company>TCF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Pietrowiak, Mark</dc:creator>
  <cp:lastModifiedBy>Marianna Shaw</cp:lastModifiedBy>
  <cp:lastPrinted>2015-09-14T22:25:57Z</cp:lastPrinted>
  <dcterms:created xsi:type="dcterms:W3CDTF">2013-05-17T12:52:33Z</dcterms:created>
  <dcterms:modified xsi:type="dcterms:W3CDTF">2015-10-22T20:32:01Z</dcterms:modified>
</cp:coreProperties>
</file>