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52"/>
  </bookViews>
  <sheets>
    <sheet name="2015 members" sheetId="9" r:id="rId1"/>
    <sheet name="2015 Vendors" sheetId="11" r:id="rId2"/>
    <sheet name="2015 spring conf" sheetId="12" r:id="rId3"/>
    <sheet name="2014 members " sheetId="6" r:id="rId4"/>
    <sheet name="2014 vendors" sheetId="7" r:id="rId5"/>
    <sheet name="2014 spring conf" sheetId="8" r:id="rId6"/>
    <sheet name="2013 members" sheetId="3" r:id="rId7"/>
    <sheet name="2013 Vendors " sheetId="4" r:id="rId8"/>
    <sheet name="2013 Spring Reg" sheetId="5" r:id="rId9"/>
  </sheets>
  <calcPr calcId="125725"/>
</workbook>
</file>

<file path=xl/calcChain.xml><?xml version="1.0" encoding="utf-8"?>
<calcChain xmlns="http://schemas.openxmlformats.org/spreadsheetml/2006/main">
  <c r="K18" i="12"/>
  <c r="K68" i="9"/>
  <c r="J16" i="11"/>
  <c r="R80" i="9" l="1"/>
  <c r="K72"/>
  <c r="K64"/>
  <c r="K63"/>
  <c r="K61"/>
  <c r="K57"/>
  <c r="K46"/>
  <c r="K44"/>
  <c r="K39"/>
  <c r="K31"/>
  <c r="K27"/>
  <c r="K26"/>
  <c r="K25"/>
  <c r="K17"/>
  <c r="K18" i="8"/>
  <c r="J27" i="7"/>
  <c r="J22"/>
  <c r="J18"/>
  <c r="J17"/>
  <c r="J12"/>
  <c r="R75" i="6"/>
  <c r="K68"/>
  <c r="K65"/>
  <c r="K63"/>
  <c r="K59"/>
  <c r="K58"/>
  <c r="K57"/>
  <c r="K54"/>
  <c r="K51"/>
  <c r="K47"/>
  <c r="K40"/>
  <c r="K39"/>
  <c r="K36"/>
  <c r="K35"/>
  <c r="K30"/>
  <c r="K26"/>
  <c r="K25"/>
  <c r="K24"/>
  <c r="K23"/>
  <c r="K17"/>
  <c r="K11"/>
  <c r="K5"/>
  <c r="K3"/>
  <c r="K5" i="3" l="1"/>
  <c r="O41" i="5"/>
  <c r="K34"/>
  <c r="K17"/>
  <c r="K6"/>
  <c r="K4"/>
  <c r="Q25" i="4"/>
  <c r="P25"/>
  <c r="J23"/>
  <c r="J22"/>
  <c r="J21"/>
  <c r="J19"/>
  <c r="J18"/>
  <c r="J17"/>
  <c r="J16"/>
  <c r="J15"/>
  <c r="J14"/>
  <c r="J13"/>
  <c r="K12"/>
  <c r="J12"/>
  <c r="J11"/>
  <c r="J10"/>
  <c r="J9"/>
  <c r="J8"/>
  <c r="J7"/>
  <c r="J6"/>
  <c r="J5"/>
  <c r="J4"/>
  <c r="R45" i="3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8"/>
  <c r="K17"/>
  <c r="K16"/>
  <c r="K15"/>
  <c r="K14"/>
  <c r="K13"/>
  <c r="K12"/>
  <c r="K11"/>
  <c r="K10"/>
  <c r="K9"/>
  <c r="K8"/>
  <c r="K7"/>
  <c r="K6"/>
  <c r="K4"/>
  <c r="K3"/>
</calcChain>
</file>

<file path=xl/sharedStrings.xml><?xml version="1.0" encoding="utf-8"?>
<sst xmlns="http://schemas.openxmlformats.org/spreadsheetml/2006/main" count="4715" uniqueCount="1396">
  <si>
    <t/>
  </si>
  <si>
    <t>Last</t>
  </si>
  <si>
    <t>First</t>
  </si>
  <si>
    <t>Crdntials</t>
  </si>
  <si>
    <t>Title</t>
  </si>
  <si>
    <t>Organization</t>
  </si>
  <si>
    <t>Mailing Address</t>
  </si>
  <si>
    <t>City</t>
  </si>
  <si>
    <t>St</t>
  </si>
  <si>
    <t>Zip</t>
  </si>
  <si>
    <t>EMAIL</t>
  </si>
  <si>
    <t>Phone</t>
  </si>
  <si>
    <t>level?</t>
  </si>
  <si>
    <t>ashe?</t>
  </si>
  <si>
    <t>paid 2013?</t>
  </si>
  <si>
    <t>Brett</t>
  </si>
  <si>
    <t>Project Mgr</t>
  </si>
  <si>
    <t>DC Engineering</t>
  </si>
  <si>
    <t>440 E Corporate Dr #103</t>
  </si>
  <si>
    <t>Meridian</t>
  </si>
  <si>
    <t>ID</t>
  </si>
  <si>
    <t>190 E Bannock St</t>
  </si>
  <si>
    <t>Boise</t>
  </si>
  <si>
    <t>x</t>
  </si>
  <si>
    <t>Bales</t>
  </si>
  <si>
    <t>Jeff</t>
  </si>
  <si>
    <t>CBET, CHFM</t>
  </si>
  <si>
    <t>Director of Facilities</t>
  </si>
  <si>
    <t>Bonner General Hospital</t>
  </si>
  <si>
    <t>520 N. 3rd Avenue</t>
  </si>
  <si>
    <t>Sandpoint</t>
  </si>
  <si>
    <t>Baur</t>
  </si>
  <si>
    <t>Henry</t>
  </si>
  <si>
    <t>Innovative Air</t>
  </si>
  <si>
    <t>747 S 13th St</t>
  </si>
  <si>
    <t>Moscow</t>
  </si>
  <si>
    <t>Bouten</t>
  </si>
  <si>
    <t>Bill</t>
  </si>
  <si>
    <t>Spokane</t>
  </si>
  <si>
    <t>WA</t>
  </si>
  <si>
    <t>Broome</t>
  </si>
  <si>
    <t>Tracy</t>
  </si>
  <si>
    <t>St. Luke's McCall</t>
  </si>
  <si>
    <t>1000 State Street</t>
  </si>
  <si>
    <t>McCall</t>
  </si>
  <si>
    <t>208-630-2400</t>
  </si>
  <si>
    <t>Colley</t>
  </si>
  <si>
    <t>Joe</t>
  </si>
  <si>
    <t>West Valley Medical Center</t>
  </si>
  <si>
    <t>1717 Arlington Ave.</t>
  </si>
  <si>
    <t>Caldwell</t>
  </si>
  <si>
    <t>83605</t>
  </si>
  <si>
    <t>Dean</t>
  </si>
  <si>
    <t>Roger</t>
  </si>
  <si>
    <t>PE, CHFM</t>
  </si>
  <si>
    <t>Senior Engineer</t>
  </si>
  <si>
    <t>208-761-9529</t>
  </si>
  <si>
    <t>Dille</t>
  </si>
  <si>
    <t>Facilities Director</t>
  </si>
  <si>
    <t>Weiser Memorial Hospital</t>
  </si>
  <si>
    <t>645 East Fifth</t>
  </si>
  <si>
    <t>Weiser</t>
  </si>
  <si>
    <t>83672</t>
  </si>
  <si>
    <t>208-549-0370</t>
  </si>
  <si>
    <t>y</t>
  </si>
  <si>
    <t>Ericksen</t>
  </si>
  <si>
    <t>Mark</t>
  </si>
  <si>
    <t>St Lukes RMC</t>
  </si>
  <si>
    <t>208-381-2542</t>
  </si>
  <si>
    <t>Gehrke</t>
  </si>
  <si>
    <t>3747 N Sanada Way</t>
  </si>
  <si>
    <t>ID</t>
  </si>
  <si>
    <t>208-871-8167</t>
  </si>
  <si>
    <t>Gohr</t>
  </si>
  <si>
    <t>Grant</t>
  </si>
  <si>
    <t>CHFM</t>
  </si>
  <si>
    <t>Director, Plant Operations</t>
  </si>
  <si>
    <t>EIRMC</t>
  </si>
  <si>
    <t>3100 Channing Way</t>
  </si>
  <si>
    <t>Idaho Falls</t>
  </si>
  <si>
    <t>208-529-6170</t>
  </si>
  <si>
    <t>pending pmt</t>
  </si>
  <si>
    <t>Grimes</t>
  </si>
  <si>
    <t>Supervisor Facility Fire Safety &amp; Consruction</t>
  </si>
  <si>
    <t>Idaho Health &amp; Welfare Bureau of Facility Standards</t>
  </si>
  <si>
    <t>1915 Salem Court</t>
  </si>
  <si>
    <t>208-334-6626</t>
  </si>
  <si>
    <t>*pd $25 error on form</t>
  </si>
  <si>
    <t>Hagen</t>
  </si>
  <si>
    <t>Alex</t>
  </si>
  <si>
    <t>St. Luke's Wood River Medical Center</t>
  </si>
  <si>
    <t>Box 100</t>
  </si>
  <si>
    <t>Ketchum</t>
  </si>
  <si>
    <t>83340</t>
  </si>
  <si>
    <t>208-727-8800</t>
  </si>
  <si>
    <t>Hall</t>
  </si>
  <si>
    <t>Brian</t>
  </si>
  <si>
    <t>Environment of Care &amp; Safety Officer</t>
  </si>
  <si>
    <t>St. Lukes Magic Valley Medical Center</t>
  </si>
  <si>
    <t>801 Pole Line Road W</t>
  </si>
  <si>
    <t>Twin Falls</t>
  </si>
  <si>
    <t>208-814-0225</t>
  </si>
  <si>
    <t>Harbaugh</t>
  </si>
  <si>
    <t>Russ</t>
  </si>
  <si>
    <t>Accreditation Coordinator</t>
  </si>
  <si>
    <t>St. Lukes RMC</t>
  </si>
  <si>
    <t>208 381-2257</t>
  </si>
  <si>
    <t>Hibbard</t>
  </si>
  <si>
    <t>Curt</t>
  </si>
  <si>
    <t>SASHE</t>
  </si>
  <si>
    <t>Director Facilities Mgmt</t>
  </si>
  <si>
    <t>St. Joseph Regional Medical Center</t>
  </si>
  <si>
    <t>415 6th Street</t>
  </si>
  <si>
    <t>Lewiston</t>
  </si>
  <si>
    <t>208-799-5527</t>
  </si>
  <si>
    <t>Facilities Manager</t>
  </si>
  <si>
    <t>Larry</t>
  </si>
  <si>
    <t>Langebartel</t>
  </si>
  <si>
    <t>Edwin</t>
  </si>
  <si>
    <t>Sr. Mechanical Engineer</t>
  </si>
  <si>
    <t>10 N Post St Suite #500</t>
  </si>
  <si>
    <t>509-328-2994</t>
  </si>
  <si>
    <t>Leedy</t>
  </si>
  <si>
    <t>Vince</t>
  </si>
  <si>
    <t>Regional Mgr of Engineering</t>
  </si>
  <si>
    <t>208-739-5773</t>
  </si>
  <si>
    <t>Owner</t>
  </si>
  <si>
    <t>Miller</t>
  </si>
  <si>
    <t>Tim</t>
  </si>
  <si>
    <t>CTA Group</t>
  </si>
  <si>
    <t>1185 Grove St</t>
  </si>
  <si>
    <t>Mike</t>
  </si>
  <si>
    <t>Contractors NW</t>
  </si>
  <si>
    <t>Morgan</t>
  </si>
  <si>
    <t>FASHE, CHFM</t>
  </si>
  <si>
    <t>Manager Plant Operation &amp; Engineering</t>
  </si>
  <si>
    <t>St. Alphonsus RMC</t>
  </si>
  <si>
    <t>1721 Silverspot Ln</t>
  </si>
  <si>
    <t>208-336-3433 208-367-2726</t>
  </si>
  <si>
    <t>Nelson</t>
  </si>
  <si>
    <t>Michael</t>
  </si>
  <si>
    <t>CHESP</t>
  </si>
  <si>
    <t>West Valley MC</t>
  </si>
  <si>
    <t>1717 Arlington Ave</t>
  </si>
  <si>
    <t>Newton</t>
  </si>
  <si>
    <t>Matt</t>
  </si>
  <si>
    <t>President</t>
  </si>
  <si>
    <t>Beniton Construction</t>
  </si>
  <si>
    <t>Shepard</t>
  </si>
  <si>
    <t>Spencer</t>
  </si>
  <si>
    <t>Kim</t>
  </si>
  <si>
    <t>Smith</t>
  </si>
  <si>
    <t>Benny</t>
  </si>
  <si>
    <t>Mountain View Hospital</t>
  </si>
  <si>
    <t>2325 Coronado St</t>
  </si>
  <si>
    <t>bsmith@mvhospital.net</t>
  </si>
  <si>
    <t>208-557-2704</t>
  </si>
  <si>
    <t>Richard</t>
  </si>
  <si>
    <t>Consultant</t>
  </si>
  <si>
    <t>Intermountain Fire &amp; Life Safety, LLC</t>
  </si>
  <si>
    <t>P.O. Box 964</t>
  </si>
  <si>
    <t>Payette</t>
  </si>
  <si>
    <t>208-739-1872</t>
  </si>
  <si>
    <t>Facility Management</t>
  </si>
  <si>
    <t>Syringa Hospital</t>
  </si>
  <si>
    <t>607 N Main Street</t>
  </si>
  <si>
    <t>Grangeville</t>
  </si>
  <si>
    <t>208-983- 8528</t>
  </si>
  <si>
    <t>Gary</t>
  </si>
  <si>
    <t>Stucki</t>
  </si>
  <si>
    <t>Clyde</t>
  </si>
  <si>
    <t>Engineering Manager</t>
  </si>
  <si>
    <t>Madison Mem Hospital</t>
  </si>
  <si>
    <t>450 E Main</t>
  </si>
  <si>
    <t>Rexburg</t>
  </si>
  <si>
    <t>208-359-6545</t>
  </si>
  <si>
    <t>Taylor</t>
  </si>
  <si>
    <t>Bryan</t>
  </si>
  <si>
    <t>CHC</t>
  </si>
  <si>
    <t>President &amp; CEO</t>
  </si>
  <si>
    <t>3731 Ramsey Road</t>
  </si>
  <si>
    <t>Coeur d Alene</t>
  </si>
  <si>
    <t>208 667-2456</t>
  </si>
  <si>
    <t>Tuckness</t>
  </si>
  <si>
    <t>Wayne</t>
  </si>
  <si>
    <t>CHFM, RHSO</t>
  </si>
  <si>
    <t>Plant Operations Supervisor</t>
  </si>
  <si>
    <t>1717 Arlington Ave</t>
  </si>
  <si>
    <t>208-455-3823</t>
  </si>
  <si>
    <t>Steve</t>
  </si>
  <si>
    <t>Watkins</t>
  </si>
  <si>
    <t>Pat</t>
  </si>
  <si>
    <t>St. Mary's Hosp.</t>
  </si>
  <si>
    <t>P.O. Box 137</t>
  </si>
  <si>
    <t>Cottonwood</t>
  </si>
  <si>
    <t>208-962-2314</t>
  </si>
  <si>
    <t>Wolfley</t>
  </si>
  <si>
    <t>Lance</t>
  </si>
  <si>
    <t>Maintenance Manager</t>
  </si>
  <si>
    <t>Franklin Memorial MC</t>
  </si>
  <si>
    <t>44 N 1st E</t>
  </si>
  <si>
    <t>Preston</t>
  </si>
  <si>
    <t>208-852-4127</t>
  </si>
  <si>
    <t>Board Member!</t>
  </si>
  <si>
    <t>ISHE Members 2013</t>
  </si>
  <si>
    <t>Cred.</t>
  </si>
  <si>
    <t>notes</t>
  </si>
  <si>
    <t>amt</t>
  </si>
  <si>
    <t>208-263-1441</t>
  </si>
  <si>
    <t>y Ck 352018</t>
  </si>
  <si>
    <t>Barglof</t>
  </si>
  <si>
    <t>Business Development Mgr</t>
  </si>
  <si>
    <t>McKinstry</t>
  </si>
  <si>
    <t>701 S Allen St #100</t>
  </si>
  <si>
    <t>208 319 0641</t>
  </si>
  <si>
    <t>a</t>
  </si>
  <si>
    <t>incl in strategic partner</t>
  </si>
  <si>
    <t>new</t>
  </si>
  <si>
    <t>m</t>
  </si>
  <si>
    <t>y Ck 171 $100 spring</t>
  </si>
  <si>
    <t>Maintenance Lead</t>
  </si>
  <si>
    <t>208 455-4049</t>
  </si>
  <si>
    <t>Craig</t>
  </si>
  <si>
    <t>Charles</t>
  </si>
  <si>
    <t>Safety Officer</t>
  </si>
  <si>
    <t>Gritman Medical Center</t>
  </si>
  <si>
    <t>700 S Main</t>
  </si>
  <si>
    <t>208 883 6268</t>
  </si>
  <si>
    <t>Director of Operations</t>
  </si>
  <si>
    <t>lifetime</t>
  </si>
  <si>
    <t>waived</t>
  </si>
  <si>
    <t>to vince</t>
  </si>
  <si>
    <t>Harper</t>
  </si>
  <si>
    <t>Cheryl</t>
  </si>
  <si>
    <t>CHFM</t>
  </si>
  <si>
    <t>Director of Engineering</t>
  </si>
  <si>
    <t>509 675 1961</t>
  </si>
  <si>
    <t>Johnson</t>
  </si>
  <si>
    <t>L. Keith</t>
  </si>
  <si>
    <t>Maintenance Shift Leader</t>
  </si>
  <si>
    <t>Kensington</t>
  </si>
  <si>
    <t>Siemens</t>
  </si>
  <si>
    <t>new strat</t>
  </si>
  <si>
    <t>pe, leed ap</t>
  </si>
  <si>
    <t>Coffman Engineers, Inc</t>
  </si>
  <si>
    <t>Principal</t>
  </si>
  <si>
    <t>208 336 4900</t>
  </si>
  <si>
    <t>ISHE Lifetime Member</t>
  </si>
  <si>
    <t>208 336-3433</t>
  </si>
  <si>
    <t>Murray</t>
  </si>
  <si>
    <t>Shawn</t>
  </si>
  <si>
    <t>Assoc Principal</t>
  </si>
  <si>
    <t>CTA Architects Engineers</t>
  </si>
  <si>
    <t>208 36 4900</t>
  </si>
  <si>
    <t>Nickodemus</t>
  </si>
  <si>
    <t>John</t>
  </si>
  <si>
    <t>1055 N. Curtis Rd.</t>
  </si>
  <si>
    <t>208-367-2726</t>
  </si>
  <si>
    <t>y ck#829595263 $50</t>
  </si>
  <si>
    <t>Facility Operations Mgr</t>
  </si>
  <si>
    <t>11947 W Dreamcatcher St</t>
  </si>
  <si>
    <t>208 854-9946</t>
  </si>
  <si>
    <t>Parker</t>
  </si>
  <si>
    <t>Bryce</t>
  </si>
  <si>
    <t>Box 838</t>
  </si>
  <si>
    <t>208 889 0027</t>
  </si>
  <si>
    <t>y ck #164275 $100</t>
  </si>
  <si>
    <t>Penagos</t>
  </si>
  <si>
    <t>Account Manager</t>
  </si>
  <si>
    <t>Grainger</t>
  </si>
  <si>
    <t>5506 S. Zonetailed</t>
  </si>
  <si>
    <t>208 384 5687</t>
  </si>
  <si>
    <t>y Ck 7721 $100, spring lost ck</t>
  </si>
  <si>
    <t>Rankin</t>
  </si>
  <si>
    <t>Laura</t>
  </si>
  <si>
    <t>ME</t>
  </si>
  <si>
    <t>208 577 5610</t>
  </si>
  <si>
    <t>Rimer</t>
  </si>
  <si>
    <t>Consulting Services Manager</t>
  </si>
  <si>
    <t>208 860 5970</t>
  </si>
  <si>
    <t>strategic partner</t>
  </si>
  <si>
    <t>Schneider</t>
  </si>
  <si>
    <t>ACCO Egineered Systems</t>
  </si>
  <si>
    <t>5220 N Sawyer Ave Suite #A</t>
  </si>
  <si>
    <t>Garden City</t>
  </si>
  <si>
    <t>208 375 0741</t>
  </si>
  <si>
    <t>y ck 1287</t>
  </si>
  <si>
    <t>Scofield</t>
  </si>
  <si>
    <t>Tom</t>
  </si>
  <si>
    <t>AIA, Architecture</t>
  </si>
  <si>
    <t>Healthcare Planner</t>
  </si>
  <si>
    <t>LCA Architects, P.A.</t>
  </si>
  <si>
    <t>1221 Shoreline Lane</t>
  </si>
  <si>
    <t>208 344 9002</t>
  </si>
  <si>
    <t>y jayne pd $25 ck lost, $25 on wrong form</t>
  </si>
  <si>
    <t>208 336-4900</t>
  </si>
  <si>
    <t>Shoemaker</t>
  </si>
  <si>
    <t>Andersen Construction</t>
  </si>
  <si>
    <t>12552 W Executive Drive Suite B</t>
  </si>
  <si>
    <t>Simmons</t>
  </si>
  <si>
    <t>AIA</t>
  </si>
  <si>
    <t>208 345 6677</t>
  </si>
  <si>
    <t>New</t>
  </si>
  <si>
    <t>y ck 1006 $50</t>
  </si>
  <si>
    <t>y</t>
  </si>
  <si>
    <t>pmt pending</t>
  </si>
  <si>
    <t>Taylor Brothers</t>
  </si>
  <si>
    <t>3604 Banner Ave.</t>
  </si>
  <si>
    <t>208-898-9379</t>
  </si>
  <si>
    <t>ck 5543</t>
  </si>
  <si>
    <t>Director Facility Operations</t>
  </si>
  <si>
    <t>y ck 29040 $100 spring</t>
  </si>
  <si>
    <t>Total rec'd</t>
  </si>
  <si>
    <t>ISHE Vendors 2013</t>
  </si>
  <si>
    <t>ISHE mem?</t>
  </si>
  <si>
    <t>amount pd</t>
  </si>
  <si>
    <t>recd</t>
  </si>
  <si>
    <t>Apollo Solutions Group</t>
  </si>
  <si>
    <t>Banks</t>
  </si>
  <si>
    <t>Director</t>
  </si>
  <si>
    <t>26055 SW Canyon Creek Rd</t>
  </si>
  <si>
    <t>Wilsonville</t>
  </si>
  <si>
    <t>OR</t>
  </si>
  <si>
    <t>abanks@apollosm.com</t>
  </si>
  <si>
    <t>503 222 6343</t>
  </si>
  <si>
    <t>strategic</t>
  </si>
  <si>
    <t>n</t>
  </si>
  <si>
    <t>will give $750 up to $1000 for drinks on Thurs. Vince, did they use company credit card? How much did they pay? Said they would use balance of $1000 towards continental breakfast. (no booth)</t>
  </si>
  <si>
    <t>?</t>
  </si>
  <si>
    <t>should we make them plat?</t>
  </si>
  <si>
    <t>ATS Inland</t>
  </si>
  <si>
    <t>Olson</t>
  </si>
  <si>
    <t>Jim</t>
  </si>
  <si>
    <t>Sales Manager</t>
  </si>
  <si>
    <t>10951 West Emerald</t>
  </si>
  <si>
    <t>208.887.9696 w 208 891 9111 c</t>
  </si>
  <si>
    <t>plat</t>
  </si>
  <si>
    <t>pd ck 228138 $600</t>
  </si>
  <si>
    <t>P.O. Box 838</t>
  </si>
  <si>
    <t>208 884 0027</t>
  </si>
  <si>
    <t>silver</t>
  </si>
  <si>
    <t>$400 Ck #44232</t>
  </si>
  <si>
    <t>Coffman Engineering</t>
  </si>
  <si>
    <t>Langbartel</t>
  </si>
  <si>
    <t>Ed</t>
  </si>
  <si>
    <t>stategic</t>
  </si>
  <si>
    <t>pd ck 16611 $900 pd ck 15490 $50 pd ck 16592 $50</t>
  </si>
  <si>
    <t>Contractors Northwest, Inc.</t>
  </si>
  <si>
    <t>President, COO</t>
  </si>
  <si>
    <t>P.O. Box 6300</t>
  </si>
  <si>
    <t>Couer d'Alene</t>
  </si>
  <si>
    <t>208 667 2456</t>
  </si>
  <si>
    <t>pd #164275 ck $400</t>
  </si>
  <si>
    <t>Dampers West</t>
  </si>
  <si>
    <t>Murphy</t>
  </si>
  <si>
    <t>Don</t>
  </si>
  <si>
    <t>P.O. Box 155</t>
  </si>
  <si>
    <t>Spirit Lake</t>
  </si>
  <si>
    <t>208 623-4600</t>
  </si>
  <si>
    <t>gold</t>
  </si>
  <si>
    <t>$500 pd ck 4180</t>
  </si>
  <si>
    <t>( plus $100 cash/12 cards prizes) vince, clarify gifts?</t>
  </si>
  <si>
    <t>$100 donation food Jayne will invoice</t>
  </si>
  <si>
    <t>promised  $100 gifts. Vince,  but did he provide gifts? (no booth)</t>
  </si>
  <si>
    <t>IGI Resources Inc</t>
  </si>
  <si>
    <t>Luchs</t>
  </si>
  <si>
    <t>(208) 395-0565</t>
  </si>
  <si>
    <t>$400 ck #802027237</t>
  </si>
  <si>
    <t>208 331 3303</t>
  </si>
  <si>
    <t>sending ck $400 haven't got yet, have you?</t>
  </si>
  <si>
    <t>LCA Architects</t>
  </si>
  <si>
    <t>$400 ck 062204</t>
  </si>
  <si>
    <t>Marshall Industries</t>
  </si>
  <si>
    <t>Hurst</t>
  </si>
  <si>
    <t>Idaho Project Mgr</t>
  </si>
  <si>
    <t>2020 S Preakness Way</t>
  </si>
  <si>
    <t>Nampa</t>
  </si>
  <si>
    <t>208 442-7222</t>
  </si>
  <si>
    <t>ck #223 $400</t>
  </si>
  <si>
    <t>701 S Allen Street #100</t>
  </si>
  <si>
    <t>208 319 0641 or 509 368 1074 c</t>
  </si>
  <si>
    <t>$1000 strategic plus $750 for meals, job fair attendees Mike Johnson, Sean Rasmussen, Jason Hynes. I will invoice if you didn't get ck.</t>
  </si>
  <si>
    <t>Jayne will Invoic3e</t>
  </si>
  <si>
    <t>Norbryhn Equipment Co (NEC)</t>
  </si>
  <si>
    <t>Norbryhn</t>
  </si>
  <si>
    <t>Josh</t>
  </si>
  <si>
    <t>Sales Engineer</t>
  </si>
  <si>
    <t>3711 E Newby St</t>
  </si>
  <si>
    <t>208 465 5700</t>
  </si>
  <si>
    <t>$500 ck #24983</t>
  </si>
  <si>
    <t>PartsMaster</t>
  </si>
  <si>
    <t>Shane</t>
  </si>
  <si>
    <t>NW Regional Sales Mgr</t>
  </si>
  <si>
    <t>2727 Chemsearch Blvd</t>
  </si>
  <si>
    <t>Irving</t>
  </si>
  <si>
    <t>TX</t>
  </si>
  <si>
    <t>800 336 0450</t>
  </si>
  <si>
    <t>pd ck 624819 $400</t>
  </si>
  <si>
    <t>Rogers Machinery Co., Inc.</t>
  </si>
  <si>
    <t>Wroblewski</t>
  </si>
  <si>
    <t>Dave</t>
  </si>
  <si>
    <t>Branch Mgr</t>
  </si>
  <si>
    <t>P.O. Box 338, 715 N Kings Rd</t>
  </si>
  <si>
    <t>208 463 1500</t>
  </si>
  <si>
    <t>pd Ck 329577</t>
  </si>
  <si>
    <t>Schulz Assoc/Follett</t>
  </si>
  <si>
    <t>Finch</t>
  </si>
  <si>
    <t>Factory Rep</t>
  </si>
  <si>
    <t>S. 2618 Inland Empire Way</t>
  </si>
  <si>
    <t>99224-4544</t>
  </si>
  <si>
    <t>509 990 2099</t>
  </si>
  <si>
    <t>Plat</t>
  </si>
  <si>
    <t>$800 Ck 11367 put extra towards food, making platinum</t>
  </si>
  <si>
    <t>Shaw Contract Group</t>
  </si>
  <si>
    <t>MacIntyre</t>
  </si>
  <si>
    <t>Contract Specialist</t>
  </si>
  <si>
    <t>P.O. Drawer 2128</t>
  </si>
  <si>
    <t>Dalton</t>
  </si>
  <si>
    <t>GA</t>
  </si>
  <si>
    <t>208 866 0341</t>
  </si>
  <si>
    <t>$400 ck #2167452</t>
  </si>
  <si>
    <t>Siemens Industry, Inc. Building Technologies</t>
  </si>
  <si>
    <t>Keddington</t>
  </si>
  <si>
    <t>Account Executive</t>
  </si>
  <si>
    <t>matthew.keddington@siemens.com</t>
  </si>
  <si>
    <t>208 863 4101 c 208 658 9107 w</t>
  </si>
  <si>
    <t>Paid $1000 ck #396936 vince, who is comped members?</t>
  </si>
  <si>
    <t>ck5543</t>
  </si>
  <si>
    <t>Titus HVAC/Technical Air Products</t>
  </si>
  <si>
    <t>Bird</t>
  </si>
  <si>
    <t>208 377 2071</t>
  </si>
  <si>
    <t>will pay $400 invoice, Vince, did they attend/pay?</t>
  </si>
  <si>
    <t>West Pak</t>
  </si>
  <si>
    <t>Woods</t>
  </si>
  <si>
    <t>Brandon</t>
  </si>
  <si>
    <t>Gen Mgr</t>
  </si>
  <si>
    <t>wants gold</t>
  </si>
  <si>
    <t>254 w 36th street, garden city</t>
  </si>
  <si>
    <t>they were going to pay $500 at door, did they?</t>
  </si>
  <si>
    <t>Totals</t>
  </si>
  <si>
    <t>May 2-3, 2013 Spring Conference Registration, Boise, Idaho</t>
  </si>
  <si>
    <t>level</t>
  </si>
  <si>
    <t>payment</t>
  </si>
  <si>
    <t>$ paid</t>
  </si>
  <si>
    <t>questions</t>
  </si>
  <si>
    <t>ck 175055 $75</t>
  </si>
  <si>
    <t>speaker</t>
  </si>
  <si>
    <t>comped</t>
  </si>
  <si>
    <t>no charge</t>
  </si>
  <si>
    <t>tbroome@slhs.org</t>
  </si>
  <si>
    <t>ck #100 $100 memberhsip/spring</t>
  </si>
  <si>
    <t>Cates</t>
  </si>
  <si>
    <t>Ken</t>
  </si>
  <si>
    <t>charles.craig@gritman.org</t>
  </si>
  <si>
    <t>ck 589762</t>
  </si>
  <si>
    <t>bdille@weiserhospital.org</t>
  </si>
  <si>
    <t>pd</t>
  </si>
  <si>
    <t>Dlouhy</t>
  </si>
  <si>
    <t>Dustin</t>
  </si>
  <si>
    <t>Sales</t>
  </si>
  <si>
    <t>Robertson's LLC</t>
  </si>
  <si>
    <t>2251 E Lanark St</t>
  </si>
  <si>
    <t>dustin@robertsonsllc.com</t>
  </si>
  <si>
    <t>208 562 1360</t>
  </si>
  <si>
    <t>ck #12160 $75</t>
  </si>
  <si>
    <t>ericksenm@slhs.org</t>
  </si>
  <si>
    <t>pd ck</t>
  </si>
  <si>
    <t>Fuentes</t>
  </si>
  <si>
    <t>Inland NW Busn Unit Manager</t>
  </si>
  <si>
    <t>1604 E Holyoke Avenue</t>
  </si>
  <si>
    <t>mike.fuentes@apollosm.com</t>
  </si>
  <si>
    <t>509 467 6622</t>
  </si>
  <si>
    <t>gehrker@hotmail.com</t>
  </si>
  <si>
    <t>grant.gohr@hcahealthcare.com</t>
  </si>
  <si>
    <t>did he attend?</t>
  </si>
  <si>
    <t>hagena@slwrmc.org</t>
  </si>
  <si>
    <t>ck #110043044</t>
  </si>
  <si>
    <t>cheryl.harper@gritman.org</t>
  </si>
  <si>
    <t>chibbard@sjrmc.org</t>
  </si>
  <si>
    <t>ck 76667</t>
  </si>
  <si>
    <t>Kerr</t>
  </si>
  <si>
    <t>jskerr@andersen-const.com</t>
  </si>
  <si>
    <t>208 275 8905</t>
  </si>
  <si>
    <t>ck 231735 $75</t>
  </si>
  <si>
    <t>langebartel@coffman.com</t>
  </si>
  <si>
    <t>pd ck $100 and then $900 sponsorship coffman</t>
  </si>
  <si>
    <t>leedyv@slhs.org</t>
  </si>
  <si>
    <t>timm@ctagroup.com</t>
  </si>
  <si>
    <t>Moeller</t>
  </si>
  <si>
    <t>Rich</t>
  </si>
  <si>
    <t>willmorg@sarmc.org</t>
  </si>
  <si>
    <t>shawnm@ctagroup.com</t>
  </si>
  <si>
    <t>mnewton@beniton.com</t>
  </si>
  <si>
    <t>pd $50 ck 44256 but silver sponsor so waived $25, 1 other member</t>
  </si>
  <si>
    <t>bparker@beniton.com</t>
  </si>
  <si>
    <t>pd Ck 44256 $100</t>
  </si>
  <si>
    <t>Parrett</t>
  </si>
  <si>
    <t>bill.penagos@grainger.com</t>
  </si>
  <si>
    <t>ck #7721 $100</t>
  </si>
  <si>
    <t>laurar@ctagroup.com</t>
  </si>
  <si>
    <t>johnr@mckinstry.com</t>
  </si>
  <si>
    <t>include w/strategic</t>
  </si>
  <si>
    <t>Sanford</t>
  </si>
  <si>
    <t>Travis</t>
  </si>
  <si>
    <t>tsandford@andersen-const.com</t>
  </si>
  <si>
    <t>spencers@ctagroup.com</t>
  </si>
  <si>
    <t>bshoemaker@andersen-const.com</t>
  </si>
  <si>
    <t>208 709 2311</t>
  </si>
  <si>
    <t>bspence@syringahospital.org</t>
  </si>
  <si>
    <t>$50 ck 9737</t>
  </si>
  <si>
    <t>clydeandcharlott@cableone.net</t>
  </si>
  <si>
    <t>Tewksbury</t>
  </si>
  <si>
    <t>Leed AP CEM</t>
  </si>
  <si>
    <t>ken@robertsonsllc.com</t>
  </si>
  <si>
    <t>Ami</t>
  </si>
  <si>
    <t>atracy@andersen-const.com</t>
  </si>
  <si>
    <t>wayne.tuckness@hcahealthcare.com</t>
  </si>
  <si>
    <t>ck 17975871</t>
  </si>
  <si>
    <t>pat.watkins@smh-cvhc.org</t>
  </si>
  <si>
    <t>ck #29040 $100</t>
  </si>
  <si>
    <t>F</t>
  </si>
  <si>
    <t>total</t>
  </si>
  <si>
    <t xml:space="preserve"> </t>
  </si>
  <si>
    <t>ISHE Members 2014</t>
  </si>
  <si>
    <t>Pmt notes</t>
  </si>
  <si>
    <t>other notes</t>
  </si>
  <si>
    <t xml:space="preserve">paid 2014 </t>
  </si>
  <si>
    <t>Turney</t>
  </si>
  <si>
    <t>Steven</t>
  </si>
  <si>
    <t>ZGA Architects &amp; Planners, Chartered</t>
  </si>
  <si>
    <t>408 E. Park Center Blvd Ste 205</t>
  </si>
  <si>
    <t>Descoteau</t>
  </si>
  <si>
    <t>James</t>
  </si>
  <si>
    <t>Plant Operations Director</t>
  </si>
  <si>
    <t>Vibra Hospital of Boise</t>
  </si>
  <si>
    <t>2131 South Benito Way</t>
  </si>
  <si>
    <t>jdescoteau@vhboise.com</t>
  </si>
  <si>
    <t>208-401-8158</t>
  </si>
  <si>
    <t>Schafer</t>
  </si>
  <si>
    <t>John D</t>
  </si>
  <si>
    <t>Managing Member</t>
  </si>
  <si>
    <t>Bar S Construction LLC</t>
  </si>
  <si>
    <t>2788 West Ustick Rd</t>
  </si>
  <si>
    <t>barsllc@aol.com</t>
  </si>
  <si>
    <t>208 870-2746</t>
  </si>
  <si>
    <t>lwolfley@fcmc.org</t>
  </si>
  <si>
    <t>clyde.stucki@mmhnet.org</t>
  </si>
  <si>
    <t>Architect</t>
  </si>
  <si>
    <t>steve@zga.com</t>
  </si>
  <si>
    <t>208-345-8872</t>
  </si>
  <si>
    <t>b.spencer@syringahospital.org</t>
  </si>
  <si>
    <t>Diede</t>
  </si>
  <si>
    <t>Glenn</t>
  </si>
  <si>
    <t>North Canyon Medical Center</t>
  </si>
  <si>
    <t>267 North Canyon Dr.</t>
  </si>
  <si>
    <t>Gooding</t>
  </si>
  <si>
    <t>Glenn.Diede@NCM-C.org</t>
  </si>
  <si>
    <t>208-934-9694</t>
  </si>
  <si>
    <t>Justin</t>
  </si>
  <si>
    <t>Custis</t>
  </si>
  <si>
    <t>CFM</t>
  </si>
  <si>
    <t>Facility Manager</t>
  </si>
  <si>
    <t>Shoshone Medical Ctr.</t>
  </si>
  <si>
    <t>25 Jacobs Gulch</t>
  </si>
  <si>
    <t>Kellogg</t>
  </si>
  <si>
    <t>jcustis@shomed.org</t>
  </si>
  <si>
    <t>208-512-2065 or 208-784-4610</t>
  </si>
  <si>
    <t>Jones</t>
  </si>
  <si>
    <t>William "Ben"</t>
  </si>
  <si>
    <t>Dir. Facilities, Safety Officer</t>
  </si>
  <si>
    <t>St. Alphonsus Med Ctr - Ontario</t>
  </si>
  <si>
    <t>351 SW 9th St.</t>
  </si>
  <si>
    <t>Ontario</t>
  </si>
  <si>
    <t>joneswb@trinity-health.org</t>
  </si>
  <si>
    <t>541-881-7265</t>
  </si>
  <si>
    <t>Faulhaber</t>
  </si>
  <si>
    <t>Timm</t>
  </si>
  <si>
    <t>St. Alphonsus - Nampa</t>
  </si>
  <si>
    <t>1512 12th Ave Rd</t>
  </si>
  <si>
    <t>faulhatw@trinity-health.org</t>
  </si>
  <si>
    <t>208-463-5650</t>
  </si>
  <si>
    <t>Scott</t>
  </si>
  <si>
    <t>Dan</t>
  </si>
  <si>
    <t>Manager, facilities</t>
  </si>
  <si>
    <t>St. Luke's Health System</t>
  </si>
  <si>
    <t>190 E. Bannock</t>
  </si>
  <si>
    <t>scottdan@slhs.org</t>
  </si>
  <si>
    <t>208-706-2776</t>
  </si>
  <si>
    <t>CHEP</t>
  </si>
  <si>
    <t>Director of Operation</t>
  </si>
  <si>
    <t>BSME, EIT</t>
  </si>
  <si>
    <t>May 8 - 9, 2014 Spring Conference Registration, McCall, Idaho</t>
  </si>
  <si>
    <t>Candela</t>
  </si>
  <si>
    <t>Candela Construction</t>
  </si>
  <si>
    <t>4126 Couples Dr.</t>
  </si>
  <si>
    <t>jeffreycan@yahoo.com</t>
  </si>
  <si>
    <t>208-661-1398</t>
  </si>
  <si>
    <t>CHFM, B.S.</t>
  </si>
  <si>
    <t>harpec@gritman.org</t>
  </si>
  <si>
    <t>208-883-6268</t>
  </si>
  <si>
    <t>AIA, NCARB,B.ARCH</t>
  </si>
  <si>
    <t>208-345-6677</t>
  </si>
  <si>
    <t>Marketing Rep</t>
  </si>
  <si>
    <t>IGI Resources, Inc.</t>
  </si>
  <si>
    <t>P.O. Box 6488</t>
  </si>
  <si>
    <t>KimLuchs@bp.com</t>
  </si>
  <si>
    <t>208-395-0565</t>
  </si>
  <si>
    <t>Wilcox</t>
  </si>
  <si>
    <t>Building Svc. Mgr</t>
  </si>
  <si>
    <t>1000 State St.</t>
  </si>
  <si>
    <t>wilcoxti@slhs.org</t>
  </si>
  <si>
    <t>Niehenke</t>
  </si>
  <si>
    <t>Dennis</t>
  </si>
  <si>
    <t>Division Mgr</t>
  </si>
  <si>
    <t>P.O. Box 16373</t>
  </si>
  <si>
    <t>Taylor Brothers Fire &amp; Safety</t>
  </si>
  <si>
    <t>jmtaylor@taylorbrothersinc.com</t>
  </si>
  <si>
    <t xml:space="preserve">member NFPA </t>
  </si>
  <si>
    <t>NFPA</t>
  </si>
  <si>
    <t>Gen. Contr.</t>
  </si>
  <si>
    <t>Sr. PM</t>
  </si>
  <si>
    <t>208-914-4227</t>
  </si>
  <si>
    <t>Clima-Tech</t>
  </si>
  <si>
    <t>Snyder</t>
  </si>
  <si>
    <t>Kelle</t>
  </si>
  <si>
    <t>Quality &amp; Creativity mgr</t>
  </si>
  <si>
    <t>875 W. McGregor Court, Ste 180</t>
  </si>
  <si>
    <t>kelles@clima-tech.com</t>
  </si>
  <si>
    <t>208-378-8075</t>
  </si>
  <si>
    <t xml:space="preserve">ck 62447 </t>
  </si>
  <si>
    <t>Engineering Stuctures (ESI)</t>
  </si>
  <si>
    <t>Magill</t>
  </si>
  <si>
    <t>VP Business Development</t>
  </si>
  <si>
    <t>3330 E. Louise Dr., Ste. 300</t>
  </si>
  <si>
    <t xml:space="preserve">mikemagill@esiconstruction.com; kassibrown@esiconstruction.com </t>
  </si>
  <si>
    <t>208-362-3113</t>
  </si>
  <si>
    <t>ck 271802</t>
  </si>
  <si>
    <t>Maxwell</t>
  </si>
  <si>
    <t>Kris</t>
  </si>
  <si>
    <t>Marketing Coord</t>
  </si>
  <si>
    <t>kmaxwell@lcarch.com</t>
  </si>
  <si>
    <t>208-344-9002</t>
  </si>
  <si>
    <t>254 W. 36th St.</t>
  </si>
  <si>
    <t>westpak@west-pak.com</t>
  </si>
  <si>
    <t>208-345-9641</t>
  </si>
  <si>
    <t>ck 1844</t>
  </si>
  <si>
    <t>ck271</t>
  </si>
  <si>
    <t>208-362-5576</t>
  </si>
  <si>
    <t>ck6748</t>
  </si>
  <si>
    <t>ck11663</t>
  </si>
  <si>
    <t>850 E. Spokane Falls Blvd.</t>
  </si>
  <si>
    <t>208-368-1074</t>
  </si>
  <si>
    <t>Dau</t>
  </si>
  <si>
    <t>Joint Director of Plant Oper.</t>
  </si>
  <si>
    <t>SMH - CVHC &amp; Clinics</t>
  </si>
  <si>
    <t>701 Lewiston St.</t>
  </si>
  <si>
    <t>bret.dau@smh-cvhc.org</t>
  </si>
  <si>
    <t>208-962-2317</t>
  </si>
  <si>
    <t>Cutler</t>
  </si>
  <si>
    <t>Jake</t>
  </si>
  <si>
    <t>Building Svcs. Lead</t>
  </si>
  <si>
    <t xml:space="preserve">20413 S. Main St. </t>
  </si>
  <si>
    <t>Carey</t>
  </si>
  <si>
    <t>cutlerj@slhs.org</t>
  </si>
  <si>
    <t>208-727-8702</t>
  </si>
  <si>
    <t>Parish</t>
  </si>
  <si>
    <t>Manager</t>
  </si>
  <si>
    <t>325 E. Cassia</t>
  </si>
  <si>
    <t>Richfield</t>
  </si>
  <si>
    <t>parishl@slhs.org</t>
  </si>
  <si>
    <t>208-720-7559</t>
  </si>
  <si>
    <t>CM/GC</t>
  </si>
  <si>
    <t>208-884-0027</t>
  </si>
  <si>
    <t>Wieting</t>
  </si>
  <si>
    <t>Clarence</t>
  </si>
  <si>
    <t>Executive Director</t>
  </si>
  <si>
    <t>IBOA</t>
  </si>
  <si>
    <t>P.O. Box 44166</t>
  </si>
  <si>
    <t>83711-0166</t>
  </si>
  <si>
    <t>iboa@intlboa.org</t>
  </si>
  <si>
    <t>208-258-3005</t>
  </si>
  <si>
    <t>Severns</t>
  </si>
  <si>
    <t>FASHE</t>
  </si>
  <si>
    <t>Sr. Healthcare Acct Exec</t>
  </si>
  <si>
    <t>Apollo Solution Group</t>
  </si>
  <si>
    <t>7716 N. G St.</t>
  </si>
  <si>
    <t>mseverns@apollosolutionsgroup.com</t>
  </si>
  <si>
    <t>541-953-2197</t>
  </si>
  <si>
    <t>Mechanical Manager</t>
  </si>
  <si>
    <t>800 W. Main St., Ste 800</t>
  </si>
  <si>
    <t>208-336-4900</t>
  </si>
  <si>
    <t>850 E. Spokane Falls Blvd</t>
  </si>
  <si>
    <t>509 368 1074 c</t>
  </si>
  <si>
    <t>ck1008</t>
  </si>
  <si>
    <t>Sutphin</t>
  </si>
  <si>
    <t>J.D.</t>
  </si>
  <si>
    <t>Outside Sales</t>
  </si>
  <si>
    <t>715 N Kings Rd</t>
  </si>
  <si>
    <t>jd.sutphin@rogers-machinery.com</t>
  </si>
  <si>
    <t>208-550-4686</t>
  </si>
  <si>
    <t>ck170001275</t>
  </si>
  <si>
    <t>ck0292</t>
  </si>
  <si>
    <t>Cole Industrial, Inc.</t>
  </si>
  <si>
    <t>Zyph</t>
  </si>
  <si>
    <t>Julie</t>
  </si>
  <si>
    <t>Sales &amp; Marketing Admin.</t>
  </si>
  <si>
    <t>5924 203rd St. SW</t>
  </si>
  <si>
    <t>Lynnwood</t>
  </si>
  <si>
    <t>jzyph@coleindust.com</t>
  </si>
  <si>
    <t>425-774-6602</t>
  </si>
  <si>
    <t xml:space="preserve">ck076764 </t>
  </si>
  <si>
    <t>509-368-1074</t>
  </si>
  <si>
    <t>Baart</t>
  </si>
  <si>
    <t>Chad</t>
  </si>
  <si>
    <t>208-381-1357</t>
  </si>
  <si>
    <t>Rowe</t>
  </si>
  <si>
    <t>Derek</t>
  </si>
  <si>
    <t>Cole Industrial</t>
  </si>
  <si>
    <t>2414 E. Montana Ave.</t>
  </si>
  <si>
    <t>208-465-8005</t>
  </si>
  <si>
    <t>Farnes</t>
  </si>
  <si>
    <t>gold sponsor</t>
  </si>
  <si>
    <t>Bar S Construction</t>
  </si>
  <si>
    <t>2788 W. Ustick Rd.</t>
  </si>
  <si>
    <t>208-870-2746</t>
  </si>
  <si>
    <t>Pierce</t>
  </si>
  <si>
    <t>11756 W. Roosevelt Ave</t>
  </si>
  <si>
    <t>208-880-0035</t>
  </si>
  <si>
    <t>Warden</t>
  </si>
  <si>
    <t>Terry</t>
  </si>
  <si>
    <t>Walter Knox Memorial Hosp.</t>
  </si>
  <si>
    <t>1202 E. Locust</t>
  </si>
  <si>
    <t>Emmett</t>
  </si>
  <si>
    <t>terryw@wkmh.org</t>
  </si>
  <si>
    <t>208-863-1448</t>
  </si>
  <si>
    <t>Gritman Medical Ctr</t>
  </si>
  <si>
    <t>700 South Main St.</t>
  </si>
  <si>
    <t>208-883-6269</t>
  </si>
  <si>
    <t>Walter Knox Mem. Hosp</t>
  </si>
  <si>
    <t>Eriksen</t>
  </si>
  <si>
    <t>Knecht</t>
  </si>
  <si>
    <t>Lisa</t>
  </si>
  <si>
    <t>St. Luke's Magic Valley</t>
  </si>
  <si>
    <t>208-814-0216</t>
  </si>
  <si>
    <t>pending</t>
  </si>
  <si>
    <t>Rothfuss</t>
  </si>
  <si>
    <t>Todd</t>
  </si>
  <si>
    <t>208-814-0210</t>
  </si>
  <si>
    <t>Duncan</t>
  </si>
  <si>
    <t>Lee</t>
  </si>
  <si>
    <t>1010 State St.</t>
  </si>
  <si>
    <t>McCall`</t>
  </si>
  <si>
    <t>2-8-360-2400</t>
  </si>
  <si>
    <t>Russell</t>
  </si>
  <si>
    <t>208-360-2400</t>
  </si>
  <si>
    <t>Bret</t>
  </si>
  <si>
    <t>SMH-CVHC &amp; Clinics</t>
  </si>
  <si>
    <t>Culdesac</t>
  </si>
  <si>
    <t>208-962-2316</t>
  </si>
  <si>
    <t>Hargis</t>
  </si>
  <si>
    <t xml:space="preserve">Belfor </t>
  </si>
  <si>
    <t>Kingery</t>
  </si>
  <si>
    <t>Trane</t>
  </si>
  <si>
    <t>Paramount Supply</t>
  </si>
  <si>
    <t>Belfor Property Restoration</t>
  </si>
  <si>
    <t>ck0000501368</t>
  </si>
  <si>
    <t>9632 West Emerald, Ste. #</t>
  </si>
  <si>
    <t>9632 W. Emerald, Ste. E</t>
  </si>
  <si>
    <t>208-863-4101</t>
  </si>
  <si>
    <t>sponsor</t>
  </si>
  <si>
    <t>platinum sponsor</t>
  </si>
  <si>
    <t>Quinn</t>
  </si>
  <si>
    <t>Kathryn</t>
  </si>
  <si>
    <t>MHS</t>
  </si>
  <si>
    <t>Mgr Environment of Care &amp; Emerg. Mgt</t>
  </si>
  <si>
    <t>415 6th St., P.O. Box 816</t>
  </si>
  <si>
    <t>kathryn.quinn@sjrmc.org</t>
  </si>
  <si>
    <t>208-799-5743</t>
  </si>
  <si>
    <t>Mgr Env. Of Care &amp; Emerg Mgt</t>
  </si>
  <si>
    <t>St. Joseph RMC</t>
  </si>
  <si>
    <t>415 6th St. P.O. Box 816</t>
  </si>
  <si>
    <t>Piispanen</t>
  </si>
  <si>
    <t>Neil</t>
  </si>
  <si>
    <t>NBBJ</t>
  </si>
  <si>
    <t>223 Yale Ave. N.</t>
  </si>
  <si>
    <t>Seattle</t>
  </si>
  <si>
    <t>206-621-2390</t>
  </si>
  <si>
    <t>pending membership</t>
  </si>
  <si>
    <t>Engineered Structures, Inc.</t>
  </si>
  <si>
    <t>208-362-3040</t>
  </si>
  <si>
    <t>Clossen</t>
  </si>
  <si>
    <t>LEEO AP BD+C</t>
  </si>
  <si>
    <t>Engineered Structures Inc. ESI</t>
  </si>
  <si>
    <t>jakeclosson@esiconstruction.com</t>
  </si>
  <si>
    <t>Mgr of Maintenance</t>
  </si>
  <si>
    <t>Lost Rivers M C</t>
  </si>
  <si>
    <t>551 Highland Dr., P.O. Box 145</t>
  </si>
  <si>
    <t>Arco</t>
  </si>
  <si>
    <t>skingery@lrmctr.org</t>
  </si>
  <si>
    <t>208-527-8206 x109</t>
  </si>
  <si>
    <t>Mgr. of Maintenance</t>
  </si>
  <si>
    <t>208-527-8206 x 109</t>
  </si>
  <si>
    <t>Lambert</t>
  </si>
  <si>
    <t>Ron</t>
  </si>
  <si>
    <t>Bldg Svcs Mgr</t>
  </si>
  <si>
    <t>St. Luke's Jerome</t>
  </si>
  <si>
    <t>709 N. Lincoln Ave.</t>
  </si>
  <si>
    <t>Jerome</t>
  </si>
  <si>
    <t>lamberr@slhs.org</t>
  </si>
  <si>
    <t>208-814-9625</t>
  </si>
  <si>
    <t>Bldg. Svcs Mgr</t>
  </si>
  <si>
    <t>801 Pole Line Rd W</t>
  </si>
  <si>
    <t>Ostrow</t>
  </si>
  <si>
    <t>Gregg</t>
  </si>
  <si>
    <t>Gregg D. Ostrow, AIA</t>
  </si>
  <si>
    <t>201 N. Louisa St.</t>
  </si>
  <si>
    <t>gostrow@cableone.net</t>
  </si>
  <si>
    <t>208-866-3168</t>
  </si>
  <si>
    <t>Sr. Director</t>
  </si>
  <si>
    <t>hullj@slhs.org</t>
  </si>
  <si>
    <t>208-381-2023</t>
  </si>
  <si>
    <t>Hull</t>
  </si>
  <si>
    <t>baartc@slhs.org</t>
  </si>
  <si>
    <t>Dyke</t>
  </si>
  <si>
    <t>Chris</t>
  </si>
  <si>
    <t>Howard</t>
  </si>
  <si>
    <t>Shannon Specialty Floor</t>
  </si>
  <si>
    <t>Guho</t>
  </si>
  <si>
    <t>Weedop</t>
  </si>
  <si>
    <t>Curtis</t>
  </si>
  <si>
    <t>St. Luke's</t>
  </si>
  <si>
    <t>Johnston</t>
  </si>
  <si>
    <t>Krista</t>
  </si>
  <si>
    <t>Air Filter Sales</t>
  </si>
  <si>
    <t>Lamm</t>
  </si>
  <si>
    <t>2895 Hall Dr.</t>
  </si>
  <si>
    <t>Eagle</t>
  </si>
  <si>
    <t>jefflamm44@cableone.net</t>
  </si>
  <si>
    <t>208-861-4522</t>
  </si>
  <si>
    <t>Beacon Medaes</t>
  </si>
  <si>
    <t>Harradine</t>
  </si>
  <si>
    <t>Stu</t>
  </si>
  <si>
    <t>Sales Rep</t>
  </si>
  <si>
    <t>5808 122nd St. NW</t>
  </si>
  <si>
    <t>Gig Harbor</t>
  </si>
  <si>
    <t>stuart.harradine@beaconmedaes.com</t>
  </si>
  <si>
    <t>206-920-3130</t>
  </si>
  <si>
    <t>Shannon Specialty Floors</t>
  </si>
  <si>
    <t xml:space="preserve">1005 S. 60th St., </t>
  </si>
  <si>
    <t>Milwaukee</t>
  </si>
  <si>
    <t>WI</t>
  </si>
  <si>
    <t>208-720-8830</t>
  </si>
  <si>
    <t>Sales Eng.</t>
  </si>
  <si>
    <t>10951 W. Emerald St.</t>
  </si>
  <si>
    <t>chrisd@atsinlandnw.com</t>
  </si>
  <si>
    <t>208-887-9696</t>
  </si>
  <si>
    <t>ck 229727</t>
  </si>
  <si>
    <t>Dir. Design &amp; Const.</t>
  </si>
  <si>
    <t>ZGA</t>
  </si>
  <si>
    <t>Keith</t>
  </si>
  <si>
    <t>Mtn. View Hosp.</t>
  </si>
  <si>
    <t>2325 Coronado St.</t>
  </si>
  <si>
    <t>208-360-4516</t>
  </si>
  <si>
    <t>208-709-2311</t>
  </si>
  <si>
    <t>paid per Vince</t>
  </si>
  <si>
    <t>per Vince</t>
  </si>
  <si>
    <t>St. Lukes Health System</t>
  </si>
  <si>
    <t>Bus. Dvlp Mgr</t>
  </si>
  <si>
    <t>markbarg@mckinstry.com</t>
  </si>
  <si>
    <t>LEEO AP BD&amp;C</t>
  </si>
  <si>
    <t>Joint Dir of Plant Opr.</t>
  </si>
  <si>
    <t>Dir. Of Eng.</t>
  </si>
  <si>
    <t>North Canyon Med Ct</t>
  </si>
  <si>
    <t>glenn.diede@ncm-c.org</t>
  </si>
  <si>
    <t>Dir. Of Opr</t>
  </si>
  <si>
    <t>harbaugr@slhs.org</t>
  </si>
  <si>
    <t>208-706-6215</t>
  </si>
  <si>
    <t>ljohnson@mvhospital.net</t>
  </si>
  <si>
    <t>7716 N G St.</t>
  </si>
  <si>
    <t>Facility Mgr</t>
  </si>
  <si>
    <t>Principal/owner</t>
  </si>
  <si>
    <t>408 E. Parkcenter Blvd., Ste 205</t>
  </si>
  <si>
    <t>Exec. Dir</t>
  </si>
  <si>
    <t>Env of Care &amp; Safety Officer</t>
  </si>
  <si>
    <t>2107 W Commerce Dr</t>
  </si>
  <si>
    <t>jeff.hargis@us.belfor.com</t>
  </si>
  <si>
    <t>2-8-321-4888</t>
  </si>
  <si>
    <t>1005 South 60th St.</t>
  </si>
  <si>
    <t>ck1378</t>
  </si>
  <si>
    <t>Eng. Mgr</t>
  </si>
  <si>
    <t>Madison Hosp</t>
  </si>
  <si>
    <t>P.O. Box 310</t>
  </si>
  <si>
    <t>VP Sales</t>
  </si>
  <si>
    <t>Woodard &amp; Curran (Trec)</t>
  </si>
  <si>
    <t>Compliance Spec.</t>
  </si>
  <si>
    <t>900 Werner Ct., Ste. 150</t>
  </si>
  <si>
    <t>Casper</t>
  </si>
  <si>
    <t>WY</t>
  </si>
  <si>
    <t>kjohnston@treccorp.com</t>
  </si>
  <si>
    <t>507-224-7826</t>
  </si>
  <si>
    <t>Health Choice Svc.</t>
  </si>
  <si>
    <t>Brusse</t>
  </si>
  <si>
    <t>Medical Gas Verifier</t>
  </si>
  <si>
    <t>3226 Camrose Ln.</t>
  </si>
  <si>
    <t>Jim.Brusse@HealthChoiceServices.com</t>
  </si>
  <si>
    <t>208-869-6669</t>
  </si>
  <si>
    <t>ASSE 6030 Med Gas Ver</t>
  </si>
  <si>
    <t>Regional Rep</t>
  </si>
  <si>
    <t>Health Choice Svcs</t>
  </si>
  <si>
    <t>AS</t>
  </si>
  <si>
    <t>Building Svcs</t>
  </si>
  <si>
    <t>drussell@slhs.org</t>
  </si>
  <si>
    <t>208-630-2401</t>
  </si>
  <si>
    <t>BA Finance</t>
  </si>
  <si>
    <t>188 Willey Ln.</t>
  </si>
  <si>
    <t>duncanle@slhs.org</t>
  </si>
  <si>
    <t>208-630-4405</t>
  </si>
  <si>
    <t>2107 W. Commerce Ave.</t>
  </si>
  <si>
    <t>208-321-4888</t>
  </si>
  <si>
    <t>CHFM BFA</t>
  </si>
  <si>
    <t>Engr. Mgr</t>
  </si>
  <si>
    <t>john.nickodemus@sarmc.org</t>
  </si>
  <si>
    <t>Dir. Facilities</t>
  </si>
  <si>
    <t>Syringa Hospital &amp; Clinics</t>
  </si>
  <si>
    <t>607 W. Main</t>
  </si>
  <si>
    <t>bspencer@syringahospital.org</t>
  </si>
  <si>
    <t>208-983-8562</t>
  </si>
  <si>
    <t xml:space="preserve">John </t>
  </si>
  <si>
    <t>ck 11829</t>
  </si>
  <si>
    <t>415 6th St.</t>
  </si>
  <si>
    <t>dennis.niehenke@sjrmc.org</t>
  </si>
  <si>
    <t>208-799-5253</t>
  </si>
  <si>
    <t>1410 E. Iron Eagle Dr.</t>
  </si>
  <si>
    <t>ck 010355</t>
  </si>
  <si>
    <t>Specialty Environmental Svcs. Inc. (SES)</t>
  </si>
  <si>
    <t>Berlik</t>
  </si>
  <si>
    <t>110 E. 39th St.</t>
  </si>
  <si>
    <t>jberliksesinc@cableone.net</t>
  </si>
  <si>
    <t>208-327-9977</t>
  </si>
  <si>
    <t>Guho Inc.</t>
  </si>
  <si>
    <t>208-939-8850</t>
  </si>
  <si>
    <t>Acct. Mgr.</t>
  </si>
  <si>
    <t>351 N. Mitchell St., Ste. 100</t>
  </si>
  <si>
    <t>jim.miller@trane.com</t>
  </si>
  <si>
    <t>208-362-0916</t>
  </si>
  <si>
    <t>391 W. State St., Ste.  G</t>
  </si>
  <si>
    <t>lhoward@msn.com</t>
  </si>
  <si>
    <t>joejohnson@paramountsupply.com</t>
  </si>
  <si>
    <t>208-794-1113</t>
  </si>
  <si>
    <t>donation</t>
  </si>
  <si>
    <t>P.O. Box 5628</t>
  </si>
  <si>
    <t>strategic sponsorship</t>
  </si>
  <si>
    <t>larryh@shannonspecialtyfloors.com</t>
  </si>
  <si>
    <t>Designer</t>
  </si>
  <si>
    <t>weedopc@slhs.org</t>
  </si>
  <si>
    <t>Forster</t>
  </si>
  <si>
    <t>Randy</t>
  </si>
  <si>
    <t>Good Samaritan Society - Boise Village</t>
  </si>
  <si>
    <t>Evans</t>
  </si>
  <si>
    <t>Karen</t>
  </si>
  <si>
    <t>208-634-2221</t>
  </si>
  <si>
    <t>MBA</t>
  </si>
  <si>
    <t>Dir. Env. Svcs</t>
  </si>
  <si>
    <t>3115 Sycamore Dr.</t>
  </si>
  <si>
    <t>rforster@good-sam.com</t>
  </si>
  <si>
    <t>208-333-2159</t>
  </si>
  <si>
    <t>McFaddan</t>
  </si>
  <si>
    <t>Engineer</t>
  </si>
  <si>
    <t>Facilities Mgr</t>
  </si>
  <si>
    <t>Benewah Community Hosp.</t>
  </si>
  <si>
    <t>229 S. 7th St.</t>
  </si>
  <si>
    <t>St. Maries</t>
  </si>
  <si>
    <t>mmcfaddan@bchmed.org</t>
  </si>
  <si>
    <t>208-245-1641</t>
  </si>
  <si>
    <t>ck19682</t>
  </si>
  <si>
    <t>silver sponsor</t>
  </si>
  <si>
    <t>Med. Gas Verifier</t>
  </si>
  <si>
    <t>Health Choice Services</t>
  </si>
  <si>
    <t>gold sponsor/member</t>
  </si>
  <si>
    <t xml:space="preserve">NFPA </t>
  </si>
  <si>
    <t>ck 889</t>
  </si>
  <si>
    <r>
      <t>ck 10434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doorprize</t>
    </r>
  </si>
  <si>
    <t>ck063705</t>
  </si>
  <si>
    <t>Rooney</t>
  </si>
  <si>
    <t>Rod</t>
  </si>
  <si>
    <t>rod.rooney@HCAhealthcare.com</t>
  </si>
  <si>
    <t>208-529-6177</t>
  </si>
  <si>
    <t>Louton</t>
  </si>
  <si>
    <t>Paul</t>
  </si>
  <si>
    <t>PRP Health Systems</t>
  </si>
  <si>
    <t>paull@brphealth.com</t>
  </si>
  <si>
    <t>208-421-2147</t>
  </si>
  <si>
    <t>Wines</t>
  </si>
  <si>
    <t>Comm. Prj. Mgr</t>
  </si>
  <si>
    <t>Dillabaugh Flooring</t>
  </si>
  <si>
    <t>2895 S. Federal Way</t>
  </si>
  <si>
    <t>danw@flooringamericaboise.com</t>
  </si>
  <si>
    <t>208-861-3169</t>
  </si>
  <si>
    <t>Dobbins</t>
  </si>
  <si>
    <t>Teton Valley Health Care</t>
  </si>
  <si>
    <t>120 East Howard Avenue</t>
  </si>
  <si>
    <t>Driggs</t>
  </si>
  <si>
    <t>208-354-2383</t>
  </si>
  <si>
    <t>jdobbins@tvhcare.org</t>
  </si>
  <si>
    <t>Watson McDaniel Co.</t>
  </si>
  <si>
    <t>Gregory</t>
  </si>
  <si>
    <t>NW Business Develop Mgr</t>
  </si>
  <si>
    <t>748 Oakhurst Dr.</t>
  </si>
  <si>
    <t>Pacific</t>
  </si>
  <si>
    <t>mgregory@watsonmcdaniel.com</t>
  </si>
  <si>
    <t>253-332-5234</t>
  </si>
  <si>
    <t>combined with Paramount Supply for $150</t>
  </si>
  <si>
    <t>ASCO Numatics</t>
  </si>
  <si>
    <t>Hallenbeck</t>
  </si>
  <si>
    <t>Sr. Dist. Mgr</t>
  </si>
  <si>
    <t>9187 Kemp Rd.</t>
  </si>
  <si>
    <t>Middleton</t>
  </si>
  <si>
    <t>208-841-6490</t>
  </si>
  <si>
    <t>combined with Paramount Supply for $50 &amp; travel bag</t>
  </si>
  <si>
    <t>combined with Watson McDaniel &amp; ASCO Numatus &amp; door prizes</t>
  </si>
  <si>
    <t>Comm. Proj. Mgr</t>
  </si>
  <si>
    <t>combined with Shannon Floors &amp; joined as member</t>
  </si>
  <si>
    <t>Bonner</t>
  </si>
  <si>
    <t>5001 Calif Ave SW #404</t>
  </si>
  <si>
    <t>206-932-2039</t>
  </si>
  <si>
    <t>Lparrett@nbbj.com</t>
  </si>
  <si>
    <t>Dir. Eng.</t>
  </si>
  <si>
    <t>700 S. Main St.</t>
  </si>
  <si>
    <t>justin.bonner@gritman.org</t>
  </si>
  <si>
    <t>Gritman Med Ctr</t>
  </si>
  <si>
    <t>eriksenm@slhs.org</t>
  </si>
  <si>
    <t>Ass. Const. Mgt</t>
  </si>
  <si>
    <t>Support Svcs Mgr.</t>
  </si>
  <si>
    <t>mark@guhocorp.com</t>
  </si>
  <si>
    <t>Pederson</t>
  </si>
  <si>
    <t>Plant Operations Manager</t>
  </si>
  <si>
    <t>Northwest Specialty Hospital</t>
  </si>
  <si>
    <t>24393 Estates Road</t>
  </si>
  <si>
    <t>Athol</t>
  </si>
  <si>
    <t>mpederson@nshInc.com</t>
  </si>
  <si>
    <t>208-640-9003</t>
  </si>
  <si>
    <t>223 Yale Ave. N</t>
  </si>
  <si>
    <t>lparrett@nbbj.com</t>
  </si>
  <si>
    <t>206-223-5145</t>
  </si>
  <si>
    <t>ck415812</t>
  </si>
  <si>
    <t>223 Yale Ave N</t>
  </si>
  <si>
    <t>Williams</t>
  </si>
  <si>
    <t>Christopher</t>
  </si>
  <si>
    <t>Professional Engr, BSEE</t>
  </si>
  <si>
    <t>Electrical Engr.</t>
  </si>
  <si>
    <t>CH2M Hill</t>
  </si>
  <si>
    <t>322 E. Front St., Ste. 200</t>
  </si>
  <si>
    <t>christopher.williams@ch2m.com</t>
  </si>
  <si>
    <t>208-383-6189</t>
  </si>
  <si>
    <t>Donald</t>
  </si>
  <si>
    <t>Dampers West Inc.</t>
  </si>
  <si>
    <t>208-623-4600</t>
  </si>
  <si>
    <t>AIA, MBA</t>
  </si>
  <si>
    <t>Burstedt</t>
  </si>
  <si>
    <t>Jerry</t>
  </si>
  <si>
    <t>P.E., BSME</t>
  </si>
  <si>
    <t>ID Regional Rep</t>
  </si>
  <si>
    <t>NWESI Engineering Service, Inc.</t>
  </si>
  <si>
    <t>1512 W. Teton Ave.</t>
  </si>
  <si>
    <t>jerryb@nwesi.com</t>
  </si>
  <si>
    <t>503-780-1232</t>
  </si>
  <si>
    <t>don@damperswest.com</t>
  </si>
  <si>
    <t>Owner/VP</t>
  </si>
  <si>
    <t>2015 Spring conf</t>
  </si>
  <si>
    <t>Casch</t>
  </si>
  <si>
    <t>Staff Engineer</t>
  </si>
  <si>
    <t>travis.casch@ch2m.com</t>
  </si>
  <si>
    <t>208-867-8837</t>
  </si>
  <si>
    <t>X</t>
  </si>
  <si>
    <t>conf. award</t>
  </si>
  <si>
    <t>Ziegler</t>
  </si>
  <si>
    <t>Mary</t>
  </si>
  <si>
    <t>Fac./emerg. Mgt coord.</t>
  </si>
  <si>
    <t>520 N. 3rd St.</t>
  </si>
  <si>
    <t>mary.ziegler@bonnergeneral.org</t>
  </si>
  <si>
    <t>208-265-3397</t>
  </si>
  <si>
    <t>B.S. Ind. Tech &amp; Mgt</t>
  </si>
  <si>
    <t>Licensed Architect</t>
  </si>
  <si>
    <t>Director of Plant Oper.</t>
  </si>
  <si>
    <t>208-553-3311</t>
  </si>
  <si>
    <t>Highland West Energy</t>
  </si>
  <si>
    <t>Hill</t>
  </si>
  <si>
    <t>Nolan</t>
  </si>
  <si>
    <t>CEO</t>
  </si>
  <si>
    <t>2336 W. 5200 S.</t>
  </si>
  <si>
    <t>nolan@highlandwestenergy.com</t>
  </si>
  <si>
    <t>208-356-3913</t>
  </si>
  <si>
    <t>ck 2109</t>
  </si>
  <si>
    <t>Kniep</t>
  </si>
  <si>
    <t>Megan</t>
  </si>
  <si>
    <t>Bldg Svcs Coord.</t>
  </si>
  <si>
    <t>P.O. Box 100</t>
  </si>
  <si>
    <t>kniepm@slhs.org</t>
  </si>
  <si>
    <t>208-727-8703</t>
  </si>
  <si>
    <t>Sr. Discipline Engineer</t>
  </si>
  <si>
    <t>ck 17017</t>
  </si>
  <si>
    <t>Benson</t>
  </si>
  <si>
    <t>Phil</t>
  </si>
  <si>
    <t>351 Southwest 9th St.</t>
  </si>
  <si>
    <t>phillip.benson@trinity-health.org</t>
  </si>
  <si>
    <t>ck 829874455</t>
  </si>
  <si>
    <t>ck 40695</t>
  </si>
  <si>
    <t>208-577-5604</t>
  </si>
  <si>
    <t>ck 14771</t>
  </si>
  <si>
    <t>PE/BSME</t>
  </si>
  <si>
    <t>Mechanical Engineer</t>
  </si>
  <si>
    <t>208-577-5610</t>
  </si>
  <si>
    <t>ck 4456</t>
  </si>
  <si>
    <t>Mechanical Dept Manager</t>
  </si>
  <si>
    <t>President &amp; COO</t>
  </si>
  <si>
    <t>Contractors NW Inc.</t>
  </si>
  <si>
    <t>ck 171062</t>
  </si>
  <si>
    <t>Director of Maintenance</t>
  </si>
  <si>
    <t>44 N 1 E</t>
  </si>
  <si>
    <t>lancewolfley88@msn.com</t>
  </si>
  <si>
    <t>208-317-6577</t>
  </si>
  <si>
    <t>ck 054824</t>
  </si>
  <si>
    <t>Barkley</t>
  </si>
  <si>
    <t>Dir. Plant Oper.</t>
  </si>
  <si>
    <t>Intermountain Hospital</t>
  </si>
  <si>
    <t>303 N. Allumbaugh St.</t>
  </si>
  <si>
    <t>Taylor.Barkley@UHSINC.com</t>
  </si>
  <si>
    <t>208-283-7087</t>
  </si>
  <si>
    <t>P.E.</t>
  </si>
  <si>
    <t>Mech. Engr</t>
  </si>
  <si>
    <t>2251 E. Lanark St.</t>
  </si>
  <si>
    <t>208-562-1360</t>
  </si>
  <si>
    <t>BA Architecture</t>
  </si>
  <si>
    <t>Moore</t>
  </si>
  <si>
    <t>Bus. Dev.</t>
  </si>
  <si>
    <t>P.O. Box 190689</t>
  </si>
  <si>
    <t>mike.moore@contractorsnorthwest.com</t>
  </si>
  <si>
    <t>208-362-9656</t>
  </si>
  <si>
    <t>ck0802209790</t>
  </si>
  <si>
    <t>Crew Lead</t>
  </si>
  <si>
    <t>607 West Main Street</t>
  </si>
  <si>
    <t>208-983- 8562</t>
  </si>
  <si>
    <t>vincon@fmtc.com</t>
  </si>
  <si>
    <t>lifetime member</t>
  </si>
  <si>
    <t>208-549-4405</t>
  </si>
  <si>
    <t>2618 S. Inland Empire Way</t>
  </si>
  <si>
    <t>gary@schulzassoc.com</t>
  </si>
  <si>
    <t>509-456-7811</t>
  </si>
  <si>
    <t>ck288</t>
  </si>
  <si>
    <t>ck11951</t>
  </si>
  <si>
    <t>P.O. Box 338</t>
  </si>
  <si>
    <t>ck347008</t>
  </si>
  <si>
    <t>ck 2740</t>
  </si>
  <si>
    <t>P.O. Box 5009</t>
  </si>
  <si>
    <t>208-287-2456</t>
  </si>
  <si>
    <t>ck 118997</t>
  </si>
  <si>
    <t>St. Luke's - Magic Valley</t>
  </si>
  <si>
    <t>LisaKn@slhs.org</t>
  </si>
  <si>
    <t>ck 6010015605</t>
  </si>
  <si>
    <t>Plant Manager</t>
  </si>
  <si>
    <t>ck 6010015505</t>
  </si>
  <si>
    <t>Fawcett</t>
  </si>
  <si>
    <t>Kootenai Health</t>
  </si>
  <si>
    <t>2003 Healthcare Way</t>
  </si>
  <si>
    <t>dfawcett@kh.org</t>
  </si>
  <si>
    <t>208-625-6259</t>
  </si>
  <si>
    <t>ck 6257</t>
  </si>
  <si>
    <t>ck 418105</t>
  </si>
  <si>
    <t>Folwell</t>
  </si>
  <si>
    <t>roger.folwell@wkmh.org</t>
  </si>
  <si>
    <t>208-469-0130</t>
  </si>
  <si>
    <t>ck28314</t>
  </si>
  <si>
    <t>npiispanen@nbbj.com</t>
  </si>
  <si>
    <t>ck 4616</t>
  </si>
  <si>
    <t>Macintyre</t>
  </si>
  <si>
    <t>contract spec.</t>
  </si>
  <si>
    <t>618 W. Richmond Ln.</t>
  </si>
  <si>
    <t>83706-4748</t>
  </si>
  <si>
    <t>kim.macintyre@shawinc.com</t>
  </si>
  <si>
    <t>208-866-0341</t>
  </si>
  <si>
    <t>ck 4273</t>
  </si>
  <si>
    <t>ck 080388</t>
  </si>
  <si>
    <t>ck 017617</t>
  </si>
  <si>
    <t>208-308-2561</t>
  </si>
  <si>
    <t>ck 6010012166</t>
  </si>
  <si>
    <t>ck065328</t>
  </si>
  <si>
    <t>Townsend</t>
  </si>
  <si>
    <t>Alexis</t>
  </si>
  <si>
    <t>atownsend@lcarch.com</t>
  </si>
  <si>
    <t>ck 065328</t>
  </si>
  <si>
    <t>ck 6010013710</t>
  </si>
  <si>
    <t>will not have a booth, but is a sponsor</t>
  </si>
  <si>
    <t>ck 303</t>
  </si>
  <si>
    <t>ISHE Vendors 2015</t>
  </si>
  <si>
    <t xml:space="preserve">Shaw Contract </t>
  </si>
  <si>
    <t>Contract Spec.</t>
  </si>
  <si>
    <t>Sales Mgr</t>
  </si>
  <si>
    <t>jimo@atsinlandnw.com</t>
  </si>
  <si>
    <t>ck 231137</t>
  </si>
  <si>
    <r>
      <t>x</t>
    </r>
    <r>
      <rPr>
        <sz val="10"/>
        <color rgb="FFFF0000"/>
        <rFont val="Arial"/>
        <family val="2"/>
      </rPr>
      <t xml:space="preserve"> </t>
    </r>
  </si>
  <si>
    <t>Sell</t>
  </si>
  <si>
    <t>Stephen</t>
  </si>
  <si>
    <t>Facility Architect</t>
  </si>
  <si>
    <t>construction@slhs.org</t>
  </si>
  <si>
    <t>ck 065329</t>
  </si>
  <si>
    <t>ck 4465</t>
  </si>
  <si>
    <t>ck 3194</t>
  </si>
  <si>
    <t>ck 6010018594</t>
  </si>
  <si>
    <t>ck 5245</t>
  </si>
  <si>
    <t>Morrison</t>
  </si>
  <si>
    <t>Robert</t>
  </si>
  <si>
    <t>Maintenance &amp; Security</t>
  </si>
  <si>
    <t>St. Lukes Wood River</t>
  </si>
  <si>
    <t>208-721-7627</t>
  </si>
  <si>
    <t>ck 6010020497</t>
  </si>
  <si>
    <t>ck 6010009483</t>
  </si>
  <si>
    <t>ck 0002408140</t>
  </si>
  <si>
    <t xml:space="preserve">x </t>
  </si>
  <si>
    <t>ck 64767</t>
  </si>
  <si>
    <t>ck 6010010762</t>
  </si>
  <si>
    <t>ck 22821</t>
  </si>
  <si>
    <t>ck 2745</t>
  </si>
  <si>
    <t>Kim.Luchs@bp.com</t>
  </si>
  <si>
    <t>ck 6010022792</t>
  </si>
  <si>
    <t>Dir Facility Operations</t>
  </si>
  <si>
    <t>Contractors Northwest Inc.</t>
  </si>
  <si>
    <t>Coeur d'Alene</t>
  </si>
  <si>
    <t>bryan@contractorsnorthwest.com</t>
  </si>
  <si>
    <t>208-667-2456</t>
  </si>
  <si>
    <t>ck 171703</t>
  </si>
  <si>
    <t>ck 002040</t>
  </si>
  <si>
    <t>Toddr@slhs.org</t>
  </si>
  <si>
    <t>morrisro@slhs.org</t>
  </si>
  <si>
    <t>83719-0689</t>
  </si>
  <si>
    <t>ck 171724</t>
  </si>
  <si>
    <t>Walter Knox</t>
  </si>
  <si>
    <t>1202 E. Locus</t>
  </si>
  <si>
    <t>ck 28618</t>
  </si>
  <si>
    <t>Roger.Folwell@wkmh.org</t>
  </si>
  <si>
    <t>ck 0000565601</t>
  </si>
  <si>
    <t>x includes dues</t>
  </si>
  <si>
    <t>fee included with sponsorship check</t>
  </si>
  <si>
    <t>ck 4638</t>
  </si>
  <si>
    <t>Dillabaugh Flooring America</t>
  </si>
  <si>
    <t>ck 119503</t>
  </si>
  <si>
    <t>ck6010022279</t>
  </si>
  <si>
    <t>ck 6100025400</t>
  </si>
  <si>
    <t>Coffman Engineers</t>
  </si>
  <si>
    <t>Pool</t>
  </si>
  <si>
    <t>Adrienne</t>
  </si>
  <si>
    <t>Marketing Manager</t>
  </si>
  <si>
    <t>10 N. Post St., Ste. 500</t>
  </si>
  <si>
    <t>pool@coffman.com</t>
  </si>
  <si>
    <t>509-329-2994</t>
  </si>
  <si>
    <t>knecht@coffman.com</t>
  </si>
  <si>
    <t>strategic sponsor</t>
  </si>
  <si>
    <t>strategic sponsor - no fee</t>
  </si>
  <si>
    <t>Custom Glass &amp; Eggers Industries</t>
  </si>
  <si>
    <t>Tyler</t>
  </si>
  <si>
    <t>VP Custom Glass</t>
  </si>
  <si>
    <t>254 Loop St.</t>
  </si>
  <si>
    <t>tyler@cgidaho.com</t>
  </si>
  <si>
    <t>208-350-8926</t>
  </si>
  <si>
    <t>Custom Glass &amp; Horton Automatics</t>
  </si>
  <si>
    <t>ck 605503</t>
  </si>
  <si>
    <t>509-675-1961</t>
  </si>
  <si>
    <t>ecraigc@gritman.org</t>
  </si>
  <si>
    <t>Poyzer</t>
  </si>
  <si>
    <t>Stat Engr Cert</t>
  </si>
  <si>
    <t>Supv/Engineering</t>
  </si>
  <si>
    <t>St. Alphonsus</t>
  </si>
  <si>
    <t>8924 Reflection Ln.</t>
  </si>
  <si>
    <t>terry.poyzer@sarmc.org</t>
  </si>
  <si>
    <t>208-871-1924</t>
  </si>
  <si>
    <t>PMB 620, 3313 W. Cherry Ln.</t>
  </si>
  <si>
    <t>drowe@coleindust.com</t>
  </si>
  <si>
    <t>Sr. Project Mgr</t>
  </si>
  <si>
    <t>2739 13th St.</t>
  </si>
  <si>
    <t>Clarkston</t>
  </si>
  <si>
    <t>curthibbard@cableone.net</t>
  </si>
  <si>
    <t>208-790-3664</t>
  </si>
  <si>
    <t>208-334-6626 x3</t>
  </si>
  <si>
    <t>Bettencourt</t>
  </si>
  <si>
    <t>Treasure Valley Hospital</t>
  </si>
  <si>
    <t>Kenley</t>
  </si>
  <si>
    <t>DuncanLE@slhs.org</t>
  </si>
  <si>
    <t>372 S. Eagle Rd. #120</t>
  </si>
  <si>
    <t>Dir Maint &amp; Plant Oper.</t>
  </si>
  <si>
    <t>8800 W. Emeral St.</t>
  </si>
  <si>
    <t>paul.bettencourt@scasurgery.com</t>
  </si>
  <si>
    <t>208-373-5000</t>
  </si>
  <si>
    <t>Dir Main. &amp; Plant Oper.</t>
  </si>
  <si>
    <t>8800 W. Emerald St.</t>
  </si>
  <si>
    <t>Dorsey</t>
  </si>
  <si>
    <t>Terry.Poyzer@sarmc.org</t>
  </si>
  <si>
    <t>ck 040960</t>
  </si>
  <si>
    <t>ck 040959</t>
  </si>
  <si>
    <t>VP</t>
  </si>
  <si>
    <t>Custom Glass/Horton Automatics</t>
  </si>
  <si>
    <t>Air Filter Superstore</t>
  </si>
  <si>
    <t>Facility Planner/Proj. Mgr.</t>
  </si>
  <si>
    <t>645 E. 5th St.</t>
  </si>
  <si>
    <t>mkenley@weiserhospital.org</t>
  </si>
  <si>
    <t>208-703-0490</t>
  </si>
  <si>
    <t>ck 70377</t>
  </si>
  <si>
    <t>Facility Planner/ Project Mgr</t>
  </si>
  <si>
    <t>709 North Lincoln</t>
  </si>
  <si>
    <t>Dorseyr@slhs.org</t>
  </si>
  <si>
    <t>208-814-9627</t>
  </si>
  <si>
    <t>Dugan</t>
  </si>
  <si>
    <t>Phillip</t>
  </si>
  <si>
    <t>569 N. Cloverdale Rd.</t>
  </si>
  <si>
    <t>phil@airfiltersidaho.com</t>
  </si>
  <si>
    <t>208-672-1363</t>
  </si>
  <si>
    <t>award from fall conf.</t>
  </si>
  <si>
    <t>Schmidt</t>
  </si>
  <si>
    <t>Jared</t>
  </si>
  <si>
    <t>Hummel Architects</t>
  </si>
  <si>
    <t>2785 N. Bogus Basin Rd.</t>
  </si>
  <si>
    <t>jschmidt@hummelarch.com</t>
  </si>
  <si>
    <t>208-343-7523</t>
  </si>
  <si>
    <t>Sorensen</t>
  </si>
  <si>
    <t>gsorensen@hummelarch.com</t>
  </si>
  <si>
    <t>Besendorfer</t>
  </si>
  <si>
    <t>ck 6010032247</t>
  </si>
  <si>
    <t>Supv. Bldg Svcs.</t>
  </si>
  <si>
    <t>besendor@slhs.org</t>
  </si>
  <si>
    <t>208-381-3863</t>
  </si>
  <si>
    <t>Supv. Bldg. Svcs.</t>
  </si>
  <si>
    <t>520 N 3rd</t>
  </si>
  <si>
    <t>jeff.bales@bonnergeneral.org</t>
  </si>
  <si>
    <t>Andersen</t>
  </si>
  <si>
    <t>Eric</t>
  </si>
  <si>
    <t>208-841-1768</t>
  </si>
  <si>
    <t>Taylor Brothers Inc.</t>
  </si>
  <si>
    <t>Rassmussen</t>
  </si>
  <si>
    <t>Sean</t>
  </si>
  <si>
    <t>Jordan</t>
  </si>
  <si>
    <t>Bus. Devel.</t>
  </si>
  <si>
    <t>jordan@taylorbrothersinc.com</t>
  </si>
  <si>
    <t>Wade</t>
  </si>
  <si>
    <t>Bldg Svc Sup.</t>
  </si>
  <si>
    <t>wadeb@slhs.org</t>
  </si>
  <si>
    <t>208-381-3297</t>
  </si>
  <si>
    <t>ck 6010033686</t>
  </si>
  <si>
    <t>Bldg. Svcs Sup</t>
  </si>
  <si>
    <t>ALC Architecture</t>
  </si>
  <si>
    <t>1119 E. State #120</t>
  </si>
  <si>
    <t>eric@alcarchitecture.com</t>
  </si>
  <si>
    <t>Thurman</t>
  </si>
  <si>
    <t>Darla</t>
  </si>
  <si>
    <t>darlathurman@lcarch.com</t>
  </si>
  <si>
    <t>ck 024176</t>
  </si>
  <si>
    <t>ck 17057</t>
  </si>
  <si>
    <t>Eddy</t>
  </si>
  <si>
    <t>520 S. Eagle Rd.</t>
  </si>
  <si>
    <t>nelsoned@slhs.org</t>
  </si>
  <si>
    <t>208-473-8000</t>
  </si>
  <si>
    <t>guest of Russ H.</t>
  </si>
  <si>
    <t>Galbraith</t>
  </si>
  <si>
    <t>DeAnna</t>
  </si>
  <si>
    <t>Boundary Community Hosp.</t>
  </si>
  <si>
    <t>6640 Kaniksu St.</t>
  </si>
  <si>
    <t>Bonners Ferry</t>
  </si>
  <si>
    <t>deanna.g@bcch.org</t>
  </si>
  <si>
    <t>208-267-3141</t>
  </si>
  <si>
    <t>Boundary Comm. Hosp.</t>
  </si>
  <si>
    <t>ck 10867</t>
  </si>
  <si>
    <t>ck 6967</t>
  </si>
  <si>
    <t>ck 1198</t>
  </si>
  <si>
    <t>ck 1328</t>
  </si>
  <si>
    <t>also gold sponsor</t>
  </si>
  <si>
    <t>ck 1397</t>
  </si>
  <si>
    <t>Blue Sky Consulting</t>
  </si>
  <si>
    <t>3440 W. Scenic</t>
  </si>
  <si>
    <t>sean@blueskycx.com</t>
  </si>
  <si>
    <t>208-972-0290</t>
  </si>
  <si>
    <t>ck 20103</t>
  </si>
  <si>
    <t>ck 1140002472</t>
  </si>
  <si>
    <t>no show at conference</t>
  </si>
  <si>
    <t>ck 6010036553</t>
  </si>
  <si>
    <t>ck 10160</t>
  </si>
  <si>
    <t>Maintenance Supv.</t>
  </si>
  <si>
    <t>Lost Rivers Medical Center</t>
  </si>
  <si>
    <t>551 Highland Dr.</t>
  </si>
  <si>
    <t>mmiller@lrmctr.org</t>
  </si>
  <si>
    <t>208-527-8206 x135</t>
  </si>
  <si>
    <t>ck 2503</t>
  </si>
  <si>
    <t>vk 0081922</t>
  </si>
  <si>
    <t>ck 0081922</t>
  </si>
  <si>
    <t>ck 12702</t>
  </si>
  <si>
    <t>Barnum</t>
  </si>
  <si>
    <t>Jesse</t>
  </si>
  <si>
    <t>491 Monarch St.</t>
  </si>
  <si>
    <t>student</t>
  </si>
  <si>
    <t>ISHE Members 2015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</si>
</sst>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&quot;$&quot;#,##0\ ;&quot;$&quot;\(#,##0\)"/>
    <numFmt numFmtId="165" formatCode="m/d/yyyy;@"/>
    <numFmt numFmtId="166" formatCode="#,##0.00;#,##0.00"/>
  </numFmts>
  <fonts count="131"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u/>
      <sz val="8"/>
      <color rgb="FF000000"/>
      <name val="Arial"/>
    </font>
    <font>
      <b/>
      <sz val="8"/>
      <color rgb="FF000000"/>
      <name val="Arial"/>
    </font>
    <font>
      <u/>
      <sz val="8"/>
      <color rgb="FF0000FF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u/>
      <sz val="10"/>
      <color rgb="FF0000FF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u/>
      <sz val="8"/>
      <color rgb="FF0000FF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u/>
      <sz val="8"/>
      <color rgb="FF000000"/>
      <name val="Arial"/>
    </font>
    <font>
      <sz val="8"/>
      <color rgb="FF0C0C0C"/>
      <name val="Arial"/>
    </font>
    <font>
      <u/>
      <sz val="8"/>
      <color rgb="FF0000FF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Tahoma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C0C0C"/>
      <name val="Arial"/>
    </font>
    <font>
      <sz val="10"/>
      <color rgb="FF000000"/>
      <name val="Arial"/>
    </font>
    <font>
      <u/>
      <sz val="10"/>
      <color rgb="FF0000FF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C0C0C"/>
      <name val="Arial"/>
    </font>
    <font>
      <sz val="8"/>
      <color rgb="FF000000"/>
      <name val="Arial"/>
    </font>
    <font>
      <u/>
      <sz val="8"/>
      <color rgb="FF000000"/>
      <name val="Arial"/>
    </font>
    <font>
      <sz val="8"/>
      <color rgb="FF000000"/>
      <name val="Arial"/>
    </font>
    <font>
      <u/>
      <sz val="8"/>
      <color rgb="FF0000FF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u/>
      <sz val="8"/>
      <color rgb="FF0000FF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u/>
      <sz val="8"/>
      <color rgb="FF0000FF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u/>
      <sz val="10"/>
      <color rgb="FF0000FF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color rgb="FFC00000"/>
      <name val="Arial"/>
      <family val="2"/>
    </font>
    <font>
      <sz val="10"/>
      <color rgb="FFFF0000"/>
      <name val="Arial"/>
      <family val="2"/>
    </font>
    <font>
      <u/>
      <sz val="8"/>
      <color theme="10"/>
      <name val="Arial"/>
      <family val="2"/>
    </font>
    <font>
      <sz val="8"/>
      <color rgb="FF0C0C0C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4" fillId="0" borderId="0" applyNumberFormat="0" applyFill="0" applyBorder="0" applyAlignment="0" applyProtection="0"/>
  </cellStyleXfs>
  <cellXfs count="313"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wrapText="1"/>
    </xf>
    <xf numFmtId="0" fontId="5" fillId="6" borderId="5" xfId="0" applyFont="1" applyFill="1" applyBorder="1"/>
    <xf numFmtId="0" fontId="6" fillId="7" borderId="6" xfId="0" applyFont="1" applyFill="1" applyBorder="1" applyAlignment="1">
      <alignment wrapText="1"/>
    </xf>
    <xf numFmtId="0" fontId="7" fillId="0" borderId="7" xfId="0" applyFont="1" applyBorder="1"/>
    <xf numFmtId="0" fontId="9" fillId="8" borderId="9" xfId="0" applyFont="1" applyFill="1" applyBorder="1" applyAlignment="1">
      <alignment wrapText="1"/>
    </xf>
    <xf numFmtId="3" fontId="10" fillId="9" borderId="10" xfId="0" applyNumberFormat="1" applyFont="1" applyFill="1" applyBorder="1" applyAlignment="1">
      <alignment horizontal="center" textRotation="180" wrapText="1"/>
    </xf>
    <xf numFmtId="0" fontId="11" fillId="1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4" fillId="11" borderId="13" xfId="0" applyFont="1" applyFill="1" applyBorder="1"/>
    <xf numFmtId="0" fontId="15" fillId="0" borderId="0" xfId="0" applyFont="1" applyAlignment="1">
      <alignment horizontal="center"/>
    </xf>
    <xf numFmtId="0" fontId="16" fillId="12" borderId="14" xfId="0" applyFont="1" applyFill="1" applyBorder="1" applyAlignment="1">
      <alignment wrapText="1"/>
    </xf>
    <xf numFmtId="0" fontId="17" fillId="13" borderId="15" xfId="0" applyFont="1" applyFill="1" applyBorder="1" applyAlignment="1">
      <alignment horizontal="center"/>
    </xf>
    <xf numFmtId="0" fontId="18" fillId="14" borderId="16" xfId="0" applyFont="1" applyFill="1" applyBorder="1" applyAlignment="1">
      <alignment wrapText="1"/>
    </xf>
    <xf numFmtId="0" fontId="19" fillId="15" borderId="17" xfId="0" applyFont="1" applyFill="1" applyBorder="1" applyAlignment="1">
      <alignment textRotation="90" wrapText="1"/>
    </xf>
    <xf numFmtId="0" fontId="20" fillId="16" borderId="18" xfId="0" applyFont="1" applyFill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3" fontId="23" fillId="0" borderId="21" xfId="0" applyNumberFormat="1" applyFont="1" applyBorder="1" applyAlignment="1">
      <alignment horizontal="center"/>
    </xf>
    <xf numFmtId="0" fontId="24" fillId="18" borderId="0" xfId="0" applyFont="1" applyFill="1"/>
    <xf numFmtId="3" fontId="25" fillId="0" borderId="22" xfId="0" applyNumberFormat="1" applyFont="1" applyBorder="1" applyAlignment="1">
      <alignment horizontal="center" textRotation="180"/>
    </xf>
    <xf numFmtId="0" fontId="26" fillId="0" borderId="23" xfId="0" applyFont="1" applyBorder="1"/>
    <xf numFmtId="0" fontId="27" fillId="0" borderId="24" xfId="0" applyFont="1" applyBorder="1"/>
    <xf numFmtId="0" fontId="28" fillId="0" borderId="25" xfId="0" applyFont="1" applyBorder="1" applyAlignment="1">
      <alignment wrapText="1"/>
    </xf>
    <xf numFmtId="0" fontId="29" fillId="19" borderId="26" xfId="0" applyFont="1" applyFill="1" applyBorder="1"/>
    <xf numFmtId="164" fontId="30" fillId="20" borderId="27" xfId="0" applyNumberFormat="1" applyFont="1" applyFill="1" applyBorder="1" applyAlignment="1">
      <alignment wrapText="1"/>
    </xf>
    <xf numFmtId="0" fontId="31" fillId="0" borderId="28" xfId="0" applyFont="1" applyBorder="1"/>
    <xf numFmtId="0" fontId="32" fillId="21" borderId="29" xfId="0" applyFont="1" applyFill="1" applyBorder="1" applyAlignment="1">
      <alignment horizontal="center" wrapText="1"/>
    </xf>
    <xf numFmtId="3" fontId="33" fillId="22" borderId="30" xfId="0" applyNumberFormat="1" applyFont="1" applyFill="1" applyBorder="1" applyAlignment="1">
      <alignment horizontal="center" textRotation="180"/>
    </xf>
    <xf numFmtId="0" fontId="34" fillId="23" borderId="31" xfId="0" applyFont="1" applyFill="1" applyBorder="1" applyAlignment="1">
      <alignment wrapText="1"/>
    </xf>
    <xf numFmtId="0" fontId="35" fillId="24" borderId="32" xfId="0" applyFont="1" applyFill="1" applyBorder="1"/>
    <xf numFmtId="0" fontId="36" fillId="25" borderId="33" xfId="0" applyFont="1" applyFill="1" applyBorder="1" applyAlignment="1">
      <alignment horizontal="center" wrapText="1"/>
    </xf>
    <xf numFmtId="0" fontId="37" fillId="0" borderId="34" xfId="0" applyFont="1" applyBorder="1" applyAlignment="1">
      <alignment wrapText="1" readingOrder="1"/>
    </xf>
    <xf numFmtId="0" fontId="39" fillId="26" borderId="36" xfId="0" applyFont="1" applyFill="1" applyBorder="1"/>
    <xf numFmtId="0" fontId="40" fillId="0" borderId="37" xfId="0" applyFont="1" applyBorder="1" applyAlignment="1">
      <alignment horizontal="center" textRotation="180"/>
    </xf>
    <xf numFmtId="0" fontId="42" fillId="28" borderId="39" xfId="0" applyFont="1" applyFill="1" applyBorder="1" applyAlignment="1">
      <alignment horizontal="center"/>
    </xf>
    <xf numFmtId="2" fontId="43" fillId="0" borderId="40" xfId="0" applyNumberFormat="1" applyFont="1" applyBorder="1"/>
    <xf numFmtId="0" fontId="45" fillId="29" borderId="42" xfId="0" applyFont="1" applyFill="1" applyBorder="1" applyAlignment="1">
      <alignment wrapText="1"/>
    </xf>
    <xf numFmtId="0" fontId="46" fillId="30" borderId="43" xfId="0" applyFont="1" applyFill="1" applyBorder="1" applyAlignment="1">
      <alignment wrapText="1"/>
    </xf>
    <xf numFmtId="0" fontId="47" fillId="31" borderId="44" xfId="0" applyFont="1" applyFill="1" applyBorder="1"/>
    <xf numFmtId="0" fontId="48" fillId="32" borderId="45" xfId="0" applyFont="1" applyFill="1" applyBorder="1"/>
    <xf numFmtId="0" fontId="49" fillId="33" borderId="46" xfId="0" applyFont="1" applyFill="1" applyBorder="1" applyAlignment="1">
      <alignment wrapText="1"/>
    </xf>
    <xf numFmtId="164" fontId="50" fillId="34" borderId="47" xfId="0" applyNumberFormat="1" applyFont="1" applyFill="1" applyBorder="1" applyAlignment="1">
      <alignment wrapText="1"/>
    </xf>
    <xf numFmtId="0" fontId="51" fillId="0" borderId="0" xfId="0" applyFont="1"/>
    <xf numFmtId="0" fontId="52" fillId="35" borderId="48" xfId="0" applyFont="1" applyFill="1" applyBorder="1"/>
    <xf numFmtId="0" fontId="53" fillId="0" borderId="49" xfId="0" applyFont="1" applyBorder="1"/>
    <xf numFmtId="0" fontId="54" fillId="36" borderId="50" xfId="0" applyFont="1" applyFill="1" applyBorder="1"/>
    <xf numFmtId="3" fontId="55" fillId="37" borderId="51" xfId="0" applyNumberFormat="1" applyFont="1" applyFill="1" applyBorder="1" applyAlignment="1">
      <alignment horizontal="center" textRotation="180"/>
    </xf>
    <xf numFmtId="0" fontId="56" fillId="0" borderId="52" xfId="0" applyFont="1" applyBorder="1"/>
    <xf numFmtId="0" fontId="57" fillId="38" borderId="53" xfId="0" applyFont="1" applyFill="1" applyBorder="1"/>
    <xf numFmtId="0" fontId="58" fillId="39" borderId="54" xfId="0" applyFont="1" applyFill="1" applyBorder="1" applyAlignment="1">
      <alignment horizontal="center" textRotation="180" wrapText="1"/>
    </xf>
    <xf numFmtId="0" fontId="60" fillId="0" borderId="56" xfId="0" applyFont="1" applyBorder="1"/>
    <xf numFmtId="0" fontId="61" fillId="0" borderId="0" xfId="0" applyFont="1"/>
    <xf numFmtId="164" fontId="62" fillId="0" borderId="57" xfId="0" applyNumberFormat="1" applyFont="1" applyBorder="1" applyAlignment="1">
      <alignment wrapText="1"/>
    </xf>
    <xf numFmtId="0" fontId="63" fillId="0" borderId="58" xfId="0" applyFont="1" applyBorder="1" applyAlignment="1">
      <alignment wrapText="1"/>
    </xf>
    <xf numFmtId="0" fontId="64" fillId="40" borderId="59" xfId="0" applyFont="1" applyFill="1" applyBorder="1" applyAlignment="1">
      <alignment wrapText="1"/>
    </xf>
    <xf numFmtId="0" fontId="66" fillId="0" borderId="61" xfId="0" applyFont="1" applyBorder="1" applyAlignment="1">
      <alignment wrapText="1"/>
    </xf>
    <xf numFmtId="0" fontId="67" fillId="41" borderId="62" xfId="0" applyFont="1" applyFill="1" applyBorder="1" applyAlignment="1">
      <alignment wrapText="1"/>
    </xf>
    <xf numFmtId="0" fontId="68" fillId="0" borderId="63" xfId="0" applyFont="1" applyBorder="1" applyAlignment="1">
      <alignment horizontal="center"/>
    </xf>
    <xf numFmtId="3" fontId="69" fillId="42" borderId="64" xfId="0" applyNumberFormat="1" applyFont="1" applyFill="1" applyBorder="1" applyAlignment="1">
      <alignment horizontal="center" textRotation="180"/>
    </xf>
    <xf numFmtId="0" fontId="70" fillId="43" borderId="65" xfId="0" applyFont="1" applyFill="1" applyBorder="1" applyAlignment="1">
      <alignment wrapText="1"/>
    </xf>
    <xf numFmtId="0" fontId="71" fillId="0" borderId="66" xfId="0" applyFont="1" applyBorder="1" applyAlignment="1">
      <alignment wrapText="1"/>
    </xf>
    <xf numFmtId="0" fontId="72" fillId="0" borderId="67" xfId="0" applyFont="1" applyBorder="1" applyAlignment="1">
      <alignment wrapText="1"/>
    </xf>
    <xf numFmtId="0" fontId="73" fillId="0" borderId="68" xfId="0" applyFont="1" applyBorder="1" applyAlignment="1">
      <alignment wrapText="1"/>
    </xf>
    <xf numFmtId="0" fontId="74" fillId="0" borderId="69" xfId="0" applyFont="1" applyBorder="1" applyAlignment="1">
      <alignment wrapText="1"/>
    </xf>
    <xf numFmtId="0" fontId="75" fillId="44" borderId="0" xfId="0" applyFont="1" applyFill="1"/>
    <xf numFmtId="0" fontId="76" fillId="0" borderId="70" xfId="0" applyFont="1" applyBorder="1"/>
    <xf numFmtId="0" fontId="77" fillId="45" borderId="71" xfId="0" applyFont="1" applyFill="1" applyBorder="1" applyAlignment="1">
      <alignment horizontal="center" textRotation="180" wrapText="1"/>
    </xf>
    <xf numFmtId="0" fontId="78" fillId="46" borderId="72" xfId="0" applyFont="1" applyFill="1" applyBorder="1"/>
    <xf numFmtId="0" fontId="79" fillId="47" borderId="73" xfId="0" applyFont="1" applyFill="1" applyBorder="1" applyAlignment="1">
      <alignment horizontal="center" wrapText="1"/>
    </xf>
    <xf numFmtId="165" fontId="80" fillId="48" borderId="74" xfId="0" applyNumberFormat="1" applyFont="1" applyFill="1" applyBorder="1" applyAlignment="1">
      <alignment wrapText="1"/>
    </xf>
    <xf numFmtId="0" fontId="82" fillId="0" borderId="76" xfId="0" applyFont="1" applyBorder="1" applyAlignment="1">
      <alignment wrapText="1"/>
    </xf>
    <xf numFmtId="3" fontId="83" fillId="0" borderId="0" xfId="0" applyNumberFormat="1" applyFont="1" applyAlignment="1">
      <alignment horizontal="center" textRotation="180"/>
    </xf>
    <xf numFmtId="0" fontId="84" fillId="49" borderId="77" xfId="0" applyFont="1" applyFill="1" applyBorder="1"/>
    <xf numFmtId="0" fontId="85" fillId="50" borderId="78" xfId="0" applyFont="1" applyFill="1" applyBorder="1"/>
    <xf numFmtId="0" fontId="86" fillId="0" borderId="79" xfId="0" applyFont="1" applyBorder="1"/>
    <xf numFmtId="165" fontId="88" fillId="0" borderId="81" xfId="0" applyNumberFormat="1" applyFont="1" applyBorder="1" applyAlignment="1">
      <alignment wrapText="1"/>
    </xf>
    <xf numFmtId="0" fontId="90" fillId="51" borderId="83" xfId="0" applyFont="1" applyFill="1" applyBorder="1" applyAlignment="1">
      <alignment wrapText="1"/>
    </xf>
    <xf numFmtId="0" fontId="91" fillId="0" borderId="84" xfId="0" applyFont="1" applyBorder="1" applyAlignment="1">
      <alignment horizontal="center" wrapText="1"/>
    </xf>
    <xf numFmtId="3" fontId="92" fillId="52" borderId="85" xfId="0" applyNumberFormat="1" applyFont="1" applyFill="1" applyBorder="1" applyAlignment="1">
      <alignment horizontal="center" textRotation="180"/>
    </xf>
    <xf numFmtId="0" fontId="93" fillId="0" borderId="86" xfId="0" applyFont="1" applyBorder="1" applyAlignment="1">
      <alignment wrapText="1"/>
    </xf>
    <xf numFmtId="0" fontId="94" fillId="0" borderId="87" xfId="0" applyFont="1" applyBorder="1"/>
    <xf numFmtId="0" fontId="95" fillId="0" borderId="88" xfId="0" applyFont="1" applyBorder="1"/>
    <xf numFmtId="3" fontId="96" fillId="53" borderId="89" xfId="0" applyNumberFormat="1" applyFont="1" applyFill="1" applyBorder="1" applyAlignment="1">
      <alignment horizontal="center" textRotation="180" wrapText="1"/>
    </xf>
    <xf numFmtId="0" fontId="97" fillId="0" borderId="90" xfId="0" applyFont="1" applyBorder="1"/>
    <xf numFmtId="0" fontId="98" fillId="54" borderId="91" xfId="0" applyFont="1" applyFill="1" applyBorder="1" applyAlignment="1">
      <alignment wrapText="1"/>
    </xf>
    <xf numFmtId="0" fontId="99" fillId="55" borderId="92" xfId="0" applyFont="1" applyFill="1" applyBorder="1" applyAlignment="1">
      <alignment wrapText="1"/>
    </xf>
    <xf numFmtId="0" fontId="100" fillId="56" borderId="93" xfId="0" applyFont="1" applyFill="1" applyBorder="1" applyAlignment="1">
      <alignment wrapText="1"/>
    </xf>
    <xf numFmtId="0" fontId="101" fillId="57" borderId="94" xfId="0" applyFont="1" applyFill="1" applyBorder="1" applyAlignment="1">
      <alignment horizontal="center"/>
    </xf>
    <xf numFmtId="166" fontId="102" fillId="0" borderId="95" xfId="0" applyNumberFormat="1" applyFont="1" applyBorder="1" applyAlignment="1">
      <alignment wrapText="1"/>
    </xf>
    <xf numFmtId="0" fontId="103" fillId="58" borderId="96" xfId="0" applyFont="1" applyFill="1" applyBorder="1" applyAlignment="1">
      <alignment wrapText="1"/>
    </xf>
    <xf numFmtId="0" fontId="104" fillId="59" borderId="97" xfId="0" applyFont="1" applyFill="1" applyBorder="1" applyAlignment="1">
      <alignment horizontal="center" textRotation="180" wrapText="1"/>
    </xf>
    <xf numFmtId="0" fontId="105" fillId="60" borderId="98" xfId="0" applyFont="1" applyFill="1" applyBorder="1" applyAlignment="1">
      <alignment horizontal="center"/>
    </xf>
    <xf numFmtId="0" fontId="106" fillId="0" borderId="99" xfId="0" applyFont="1" applyBorder="1"/>
    <xf numFmtId="0" fontId="107" fillId="61" borderId="100" xfId="0" applyFont="1" applyFill="1" applyBorder="1" applyAlignment="1">
      <alignment wrapText="1"/>
    </xf>
    <xf numFmtId="0" fontId="109" fillId="0" borderId="102" xfId="0" applyFont="1" applyBorder="1" applyAlignment="1">
      <alignment wrapText="1"/>
    </xf>
    <xf numFmtId="0" fontId="110" fillId="0" borderId="103" xfId="0" applyFont="1" applyBorder="1"/>
    <xf numFmtId="0" fontId="111" fillId="63" borderId="104" xfId="0" applyFont="1" applyFill="1" applyBorder="1" applyAlignment="1">
      <alignment wrapText="1"/>
    </xf>
    <xf numFmtId="0" fontId="113" fillId="64" borderId="106" xfId="0" applyFont="1" applyFill="1" applyBorder="1"/>
    <xf numFmtId="0" fontId="114" fillId="0" borderId="88" xfId="1" applyBorder="1"/>
    <xf numFmtId="3" fontId="25" fillId="0" borderId="22" xfId="0" applyNumberFormat="1" applyFont="1" applyBorder="1" applyAlignment="1">
      <alignment horizontal="center" textRotation="255"/>
    </xf>
    <xf numFmtId="3" fontId="33" fillId="22" borderId="30" xfId="0" applyNumberFormat="1" applyFont="1" applyFill="1" applyBorder="1" applyAlignment="1">
      <alignment horizontal="center" textRotation="255"/>
    </xf>
    <xf numFmtId="0" fontId="40" fillId="0" borderId="37" xfId="0" applyFont="1" applyBorder="1" applyAlignment="1">
      <alignment horizontal="center" textRotation="255"/>
    </xf>
    <xf numFmtId="3" fontId="69" fillId="42" borderId="64" xfId="0" applyNumberFormat="1" applyFont="1" applyFill="1" applyBorder="1" applyAlignment="1">
      <alignment horizontal="center" textRotation="255"/>
    </xf>
    <xf numFmtId="3" fontId="92" fillId="52" borderId="85" xfId="0" applyNumberFormat="1" applyFont="1" applyFill="1" applyBorder="1" applyAlignment="1">
      <alignment horizontal="center" textRotation="255"/>
    </xf>
    <xf numFmtId="0" fontId="7" fillId="0" borderId="106" xfId="0" applyFont="1" applyBorder="1"/>
    <xf numFmtId="0" fontId="31" fillId="0" borderId="106" xfId="0" applyFont="1" applyBorder="1"/>
    <xf numFmtId="0" fontId="26" fillId="0" borderId="106" xfId="0" applyFont="1" applyBorder="1"/>
    <xf numFmtId="0" fontId="60" fillId="0" borderId="106" xfId="0" applyFont="1" applyBorder="1"/>
    <xf numFmtId="0" fontId="106" fillId="0" borderId="106" xfId="0" applyFont="1" applyBorder="1"/>
    <xf numFmtId="0" fontId="74" fillId="0" borderId="106" xfId="0" applyFont="1" applyBorder="1" applyAlignment="1">
      <alignment wrapText="1"/>
    </xf>
    <xf numFmtId="0" fontId="94" fillId="0" borderId="106" xfId="0" applyFont="1" applyBorder="1"/>
    <xf numFmtId="0" fontId="84" fillId="49" borderId="106" xfId="0" applyFont="1" applyFill="1" applyBorder="1"/>
    <xf numFmtId="0" fontId="1" fillId="0" borderId="106" xfId="0" applyFont="1" applyBorder="1"/>
    <xf numFmtId="0" fontId="67" fillId="41" borderId="106" xfId="0" applyFont="1" applyFill="1" applyBorder="1" applyAlignment="1">
      <alignment wrapText="1"/>
    </xf>
    <xf numFmtId="0" fontId="61" fillId="0" borderId="106" xfId="0" applyFont="1" applyBorder="1"/>
    <xf numFmtId="0" fontId="51" fillId="0" borderId="106" xfId="0" applyFont="1" applyBorder="1"/>
    <xf numFmtId="0" fontId="117" fillId="41" borderId="106" xfId="0" applyFont="1" applyFill="1" applyBorder="1" applyAlignment="1">
      <alignment wrapText="1"/>
    </xf>
    <xf numFmtId="0" fontId="117" fillId="0" borderId="106" xfId="0" applyFont="1" applyBorder="1" applyAlignment="1">
      <alignment wrapText="1"/>
    </xf>
    <xf numFmtId="0" fontId="115" fillId="0" borderId="106" xfId="0" applyFont="1" applyBorder="1"/>
    <xf numFmtId="0" fontId="115" fillId="0" borderId="0" xfId="0" applyFont="1" applyAlignment="1">
      <alignment wrapText="1"/>
    </xf>
    <xf numFmtId="0" fontId="117" fillId="0" borderId="106" xfId="0" applyFont="1" applyBorder="1"/>
    <xf numFmtId="0" fontId="117" fillId="49" borderId="106" xfId="0" applyFont="1" applyFill="1" applyBorder="1"/>
    <xf numFmtId="0" fontId="117" fillId="18" borderId="0" xfId="0" applyFont="1" applyFill="1"/>
    <xf numFmtId="0" fontId="117" fillId="56" borderId="103" xfId="0" applyFont="1" applyFill="1" applyBorder="1" applyAlignment="1">
      <alignment wrapText="1"/>
    </xf>
    <xf numFmtId="0" fontId="117" fillId="0" borderId="0" xfId="0" applyFont="1" applyAlignment="1">
      <alignment wrapText="1"/>
    </xf>
    <xf numFmtId="0" fontId="117" fillId="0" borderId="0" xfId="0" applyFont="1"/>
    <xf numFmtId="0" fontId="117" fillId="30" borderId="106" xfId="0" applyFont="1" applyFill="1" applyBorder="1" applyAlignment="1">
      <alignment wrapText="1"/>
    </xf>
    <xf numFmtId="0" fontId="117" fillId="50" borderId="106" xfId="0" applyFont="1" applyFill="1" applyBorder="1"/>
    <xf numFmtId="0" fontId="115" fillId="56" borderId="106" xfId="0" applyFont="1" applyFill="1" applyBorder="1"/>
    <xf numFmtId="0" fontId="116" fillId="0" borderId="106" xfId="0" applyFont="1" applyBorder="1" applyAlignment="1">
      <alignment wrapText="1"/>
    </xf>
    <xf numFmtId="0" fontId="116" fillId="65" borderId="106" xfId="0" applyFont="1" applyFill="1" applyBorder="1" applyAlignment="1">
      <alignment wrapText="1"/>
    </xf>
    <xf numFmtId="0" fontId="1" fillId="65" borderId="106" xfId="0" applyFont="1" applyFill="1" applyBorder="1" applyAlignment="1">
      <alignment wrapText="1"/>
    </xf>
    <xf numFmtId="0" fontId="106" fillId="65" borderId="106" xfId="0" applyFont="1" applyFill="1" applyBorder="1"/>
    <xf numFmtId="0" fontId="116" fillId="65" borderId="106" xfId="0" applyFont="1" applyFill="1" applyBorder="1"/>
    <xf numFmtId="0" fontId="1" fillId="0" borderId="106" xfId="0" applyFont="1" applyBorder="1" applyAlignment="1">
      <alignment wrapText="1"/>
    </xf>
    <xf numFmtId="0" fontId="1" fillId="0" borderId="99" xfId="0" applyFont="1" applyBorder="1"/>
    <xf numFmtId="3" fontId="1" fillId="22" borderId="30" xfId="0" applyNumberFormat="1" applyFont="1" applyFill="1" applyBorder="1" applyAlignment="1">
      <alignment horizontal="center" textRotation="255"/>
    </xf>
    <xf numFmtId="0" fontId="1" fillId="49" borderId="77" xfId="0" applyFont="1" applyFill="1" applyBorder="1"/>
    <xf numFmtId="3" fontId="1" fillId="0" borderId="22" xfId="0" applyNumberFormat="1" applyFont="1" applyBorder="1" applyAlignment="1">
      <alignment horizontal="center" textRotation="255"/>
    </xf>
    <xf numFmtId="0" fontId="68" fillId="0" borderId="106" xfId="0" applyFont="1" applyBorder="1" applyAlignment="1">
      <alignment horizontal="center"/>
    </xf>
    <xf numFmtId="0" fontId="76" fillId="0" borderId="103" xfId="0" applyFont="1" applyBorder="1"/>
    <xf numFmtId="0" fontId="1" fillId="0" borderId="106" xfId="0" applyFont="1" applyBorder="1" applyAlignment="1">
      <alignment horizontal="center"/>
    </xf>
    <xf numFmtId="3" fontId="1" fillId="0" borderId="106" xfId="0" applyNumberFormat="1" applyFont="1" applyBorder="1" applyAlignment="1">
      <alignment horizontal="center" textRotation="255"/>
    </xf>
    <xf numFmtId="0" fontId="2" fillId="3" borderId="106" xfId="0" applyFont="1" applyFill="1" applyBorder="1" applyAlignment="1">
      <alignment horizontal="center" wrapText="1"/>
    </xf>
    <xf numFmtId="0" fontId="56" fillId="0" borderId="79" xfId="0" applyFont="1" applyBorder="1"/>
    <xf numFmtId="0" fontId="1" fillId="49" borderId="106" xfId="0" applyFont="1" applyFill="1" applyBorder="1"/>
    <xf numFmtId="0" fontId="1" fillId="41" borderId="106" xfId="0" applyFont="1" applyFill="1" applyBorder="1" applyAlignment="1">
      <alignment wrapText="1"/>
    </xf>
    <xf numFmtId="0" fontId="1" fillId="3" borderId="106" xfId="0" applyFont="1" applyFill="1" applyBorder="1" applyAlignment="1">
      <alignment horizontal="center" wrapText="1"/>
    </xf>
    <xf numFmtId="0" fontId="114" fillId="33" borderId="106" xfId="1" applyFill="1" applyBorder="1" applyAlignment="1">
      <alignment wrapText="1"/>
    </xf>
    <xf numFmtId="0" fontId="114" fillId="0" borderId="106" xfId="1" applyBorder="1" applyAlignment="1">
      <alignment wrapText="1"/>
    </xf>
    <xf numFmtId="0" fontId="114" fillId="0" borderId="76" xfId="1" applyBorder="1" applyAlignment="1">
      <alignment wrapText="1"/>
    </xf>
    <xf numFmtId="0" fontId="91" fillId="0" borderId="106" xfId="0" applyFont="1" applyBorder="1" applyAlignment="1">
      <alignment horizontal="center" wrapText="1"/>
    </xf>
    <xf numFmtId="0" fontId="1" fillId="0" borderId="106" xfId="0" applyFont="1" applyBorder="1" applyAlignment="1">
      <alignment horizontal="center" wrapText="1"/>
    </xf>
    <xf numFmtId="0" fontId="97" fillId="0" borderId="79" xfId="0" applyFont="1" applyBorder="1"/>
    <xf numFmtId="165" fontId="1" fillId="0" borderId="106" xfId="0" applyNumberFormat="1" applyFont="1" applyBorder="1" applyAlignment="1">
      <alignment wrapText="1"/>
    </xf>
    <xf numFmtId="0" fontId="1" fillId="41" borderId="62" xfId="0" applyFont="1" applyFill="1" applyBorder="1" applyAlignment="1">
      <alignment wrapText="1"/>
    </xf>
    <xf numFmtId="0" fontId="1" fillId="0" borderId="69" xfId="0" applyFont="1" applyBorder="1" applyAlignment="1">
      <alignment wrapText="1"/>
    </xf>
    <xf numFmtId="0" fontId="114" fillId="0" borderId="106" xfId="1" applyBorder="1"/>
    <xf numFmtId="166" fontId="1" fillId="0" borderId="106" xfId="0" applyNumberFormat="1" applyFont="1" applyBorder="1" applyAlignment="1">
      <alignment wrapText="1"/>
    </xf>
    <xf numFmtId="0" fontId="106" fillId="0" borderId="90" xfId="0" applyFont="1" applyBorder="1"/>
    <xf numFmtId="0" fontId="0" fillId="0" borderId="106" xfId="0" applyBorder="1"/>
    <xf numFmtId="0" fontId="105" fillId="60" borderId="106" xfId="0" applyFont="1" applyFill="1" applyBorder="1" applyAlignment="1">
      <alignment horizontal="center"/>
    </xf>
    <xf numFmtId="3" fontId="1" fillId="22" borderId="106" xfId="0" applyNumberFormat="1" applyFont="1" applyFill="1" applyBorder="1" applyAlignment="1">
      <alignment horizontal="center" textRotation="255"/>
    </xf>
    <xf numFmtId="0" fontId="39" fillId="26" borderId="79" xfId="0" applyFont="1" applyFill="1" applyBorder="1"/>
    <xf numFmtId="0" fontId="1" fillId="60" borderId="106" xfId="0" applyFont="1" applyFill="1" applyBorder="1" applyAlignment="1">
      <alignment horizontal="center"/>
    </xf>
    <xf numFmtId="164" fontId="30" fillId="20" borderId="106" xfId="0" applyNumberFormat="1" applyFont="1" applyFill="1" applyBorder="1" applyAlignment="1">
      <alignment wrapText="1"/>
    </xf>
    <xf numFmtId="3" fontId="1" fillId="22" borderId="106" xfId="0" applyNumberFormat="1" applyFont="1" applyFill="1" applyBorder="1" applyAlignment="1">
      <alignment horizontal="center" textRotation="180"/>
    </xf>
    <xf numFmtId="16" fontId="74" fillId="0" borderId="106" xfId="0" applyNumberFormat="1" applyFont="1" applyBorder="1" applyAlignment="1">
      <alignment wrapText="1"/>
    </xf>
    <xf numFmtId="0" fontId="16" fillId="12" borderId="106" xfId="0" applyFont="1" applyFill="1" applyBorder="1" applyAlignment="1">
      <alignment wrapText="1"/>
    </xf>
    <xf numFmtId="3" fontId="1" fillId="0" borderId="106" xfId="0" applyNumberFormat="1" applyFont="1" applyBorder="1" applyAlignment="1">
      <alignment horizontal="center" textRotation="180"/>
    </xf>
    <xf numFmtId="6" fontId="74" fillId="0" borderId="106" xfId="0" applyNumberFormat="1" applyFont="1" applyBorder="1" applyAlignment="1">
      <alignment wrapText="1"/>
    </xf>
    <xf numFmtId="0" fontId="90" fillId="66" borderId="83" xfId="0" applyFont="1" applyFill="1" applyBorder="1" applyAlignment="1">
      <alignment wrapText="1"/>
    </xf>
    <xf numFmtId="0" fontId="1" fillId="66" borderId="106" xfId="0" applyFont="1" applyFill="1" applyBorder="1" applyAlignment="1">
      <alignment wrapText="1"/>
    </xf>
    <xf numFmtId="164" fontId="50" fillId="66" borderId="47" xfId="0" applyNumberFormat="1" applyFont="1" applyFill="1" applyBorder="1" applyAlignment="1">
      <alignment wrapText="1"/>
    </xf>
    <xf numFmtId="0" fontId="114" fillId="12" borderId="14" xfId="1" applyFill="1" applyBorder="1" applyAlignment="1">
      <alignment wrapText="1"/>
    </xf>
    <xf numFmtId="0" fontId="16" fillId="31" borderId="44" xfId="0" applyFont="1" applyFill="1" applyBorder="1"/>
    <xf numFmtId="16" fontId="74" fillId="0" borderId="69" xfId="0" applyNumberFormat="1" applyFont="1" applyBorder="1" applyAlignment="1">
      <alignment wrapText="1"/>
    </xf>
    <xf numFmtId="0" fontId="116" fillId="0" borderId="69" xfId="0" applyFont="1" applyBorder="1" applyAlignment="1">
      <alignment wrapText="1"/>
    </xf>
    <xf numFmtId="0" fontId="116" fillId="0" borderId="84" xfId="0" applyFont="1" applyBorder="1" applyAlignment="1">
      <alignment horizontal="center" wrapText="1"/>
    </xf>
    <xf numFmtId="0" fontId="119" fillId="0" borderId="66" xfId="0" applyFont="1" applyBorder="1" applyAlignment="1">
      <alignment wrapText="1"/>
    </xf>
    <xf numFmtId="0" fontId="120" fillId="0" borderId="66" xfId="1" applyFont="1" applyBorder="1" applyAlignment="1">
      <alignment wrapText="1"/>
    </xf>
    <xf numFmtId="0" fontId="116" fillId="0" borderId="99" xfId="0" applyFont="1" applyBorder="1"/>
    <xf numFmtId="0" fontId="120" fillId="0" borderId="61" xfId="1" applyFont="1" applyBorder="1" applyAlignment="1">
      <alignment wrapText="1"/>
    </xf>
    <xf numFmtId="3" fontId="116" fillId="0" borderId="22" xfId="0" applyNumberFormat="1" applyFont="1" applyBorder="1" applyAlignment="1">
      <alignment horizontal="center" textRotation="180"/>
    </xf>
    <xf numFmtId="6" fontId="90" fillId="66" borderId="83" xfId="0" applyNumberFormat="1" applyFont="1" applyFill="1" applyBorder="1" applyAlignment="1">
      <alignment wrapText="1"/>
    </xf>
    <xf numFmtId="3" fontId="1" fillId="0" borderId="22" xfId="0" applyNumberFormat="1" applyFont="1" applyBorder="1" applyAlignment="1">
      <alignment horizontal="center" textRotation="180"/>
    </xf>
    <xf numFmtId="6" fontId="84" fillId="49" borderId="77" xfId="0" applyNumberFormat="1" applyFont="1" applyFill="1" applyBorder="1"/>
    <xf numFmtId="0" fontId="1" fillId="0" borderId="63" xfId="0" applyFont="1" applyBorder="1" applyAlignment="1">
      <alignment horizontal="center"/>
    </xf>
    <xf numFmtId="0" fontId="114" fillId="0" borderId="106" xfId="1" applyBorder="1" applyAlignment="1">
      <alignment wrapText="1" readingOrder="1"/>
    </xf>
    <xf numFmtId="0" fontId="16" fillId="0" borderId="106" xfId="0" applyFont="1" applyBorder="1" applyAlignment="1">
      <alignment wrapText="1"/>
    </xf>
    <xf numFmtId="0" fontId="114" fillId="58" borderId="96" xfId="1" applyFill="1" applyBorder="1" applyAlignment="1">
      <alignment wrapText="1"/>
    </xf>
    <xf numFmtId="6" fontId="74" fillId="0" borderId="69" xfId="0" applyNumberFormat="1" applyFont="1" applyBorder="1" applyAlignment="1">
      <alignment wrapText="1"/>
    </xf>
    <xf numFmtId="16" fontId="67" fillId="41" borderId="62" xfId="0" applyNumberFormat="1" applyFont="1" applyFill="1" applyBorder="1" applyAlignment="1">
      <alignment wrapText="1"/>
    </xf>
    <xf numFmtId="0" fontId="4" fillId="66" borderId="106" xfId="0" applyFont="1" applyFill="1" applyBorder="1" applyAlignment="1">
      <alignment wrapText="1"/>
    </xf>
    <xf numFmtId="6" fontId="90" fillId="66" borderId="106" xfId="0" applyNumberFormat="1" applyFont="1" applyFill="1" applyBorder="1" applyAlignment="1">
      <alignment wrapText="1"/>
    </xf>
    <xf numFmtId="6" fontId="67" fillId="41" borderId="106" xfId="0" applyNumberFormat="1" applyFont="1" applyFill="1" applyBorder="1" applyAlignment="1">
      <alignment wrapText="1"/>
    </xf>
    <xf numFmtId="0" fontId="34" fillId="23" borderId="102" xfId="0" applyFont="1" applyFill="1" applyBorder="1" applyAlignment="1">
      <alignment wrapText="1"/>
    </xf>
    <xf numFmtId="6" fontId="106" fillId="0" borderId="99" xfId="0" applyNumberFormat="1" applyFont="1" applyBorder="1"/>
    <xf numFmtId="0" fontId="94" fillId="0" borderId="102" xfId="0" applyFont="1" applyBorder="1"/>
    <xf numFmtId="6" fontId="106" fillId="0" borderId="106" xfId="0" applyNumberFormat="1" applyFont="1" applyBorder="1"/>
    <xf numFmtId="0" fontId="114" fillId="0" borderId="79" xfId="1" applyBorder="1"/>
    <xf numFmtId="6" fontId="84" fillId="49" borderId="106" xfId="0" applyNumberFormat="1" applyFont="1" applyFill="1" applyBorder="1"/>
    <xf numFmtId="0" fontId="121" fillId="66" borderId="4" xfId="0" applyFont="1" applyFill="1" applyBorder="1" applyAlignment="1">
      <alignment wrapText="1"/>
    </xf>
    <xf numFmtId="0" fontId="118" fillId="0" borderId="106" xfId="0" applyFont="1" applyBorder="1" applyAlignment="1">
      <alignment wrapText="1"/>
    </xf>
    <xf numFmtId="164" fontId="62" fillId="0" borderId="106" xfId="0" applyNumberFormat="1" applyFont="1" applyBorder="1" applyAlignment="1">
      <alignment wrapText="1"/>
    </xf>
    <xf numFmtId="0" fontId="122" fillId="0" borderId="69" xfId="0" applyFont="1" applyBorder="1" applyAlignment="1">
      <alignment wrapText="1"/>
    </xf>
    <xf numFmtId="0" fontId="116" fillId="0" borderId="63" xfId="0" applyFont="1" applyBorder="1" applyAlignment="1">
      <alignment horizontal="center"/>
    </xf>
    <xf numFmtId="0" fontId="116" fillId="0" borderId="106" xfId="0" applyFont="1" applyBorder="1"/>
    <xf numFmtId="0" fontId="120" fillId="0" borderId="76" xfId="1" applyFont="1" applyBorder="1" applyAlignment="1">
      <alignment wrapText="1"/>
    </xf>
    <xf numFmtId="3" fontId="116" fillId="0" borderId="22" xfId="0" applyNumberFormat="1" applyFont="1" applyBorder="1" applyAlignment="1">
      <alignment horizontal="center" textRotation="255"/>
    </xf>
    <xf numFmtId="0" fontId="123" fillId="0" borderId="106" xfId="0" applyFont="1" applyBorder="1"/>
    <xf numFmtId="0" fontId="116" fillId="0" borderId="106" xfId="0" applyFont="1" applyBorder="1" applyAlignment="1">
      <alignment horizontal="center" wrapText="1"/>
    </xf>
    <xf numFmtId="0" fontId="120" fillId="0" borderId="79" xfId="1" applyFont="1" applyBorder="1"/>
    <xf numFmtId="0" fontId="116" fillId="0" borderId="106" xfId="0" applyFont="1" applyBorder="1" applyAlignment="1">
      <alignment horizontal="center"/>
    </xf>
    <xf numFmtId="0" fontId="120" fillId="0" borderId="106" xfId="1" applyFont="1" applyBorder="1" applyAlignment="1">
      <alignment wrapText="1"/>
    </xf>
    <xf numFmtId="0" fontId="119" fillId="0" borderId="106" xfId="0" applyFont="1" applyBorder="1" applyAlignment="1">
      <alignment wrapText="1"/>
    </xf>
    <xf numFmtId="3" fontId="116" fillId="0" borderId="106" xfId="0" applyNumberFormat="1" applyFont="1" applyBorder="1" applyAlignment="1">
      <alignment horizontal="center" textRotation="255"/>
    </xf>
    <xf numFmtId="0" fontId="116" fillId="49" borderId="106" xfId="0" applyFont="1" applyFill="1" applyBorder="1"/>
    <xf numFmtId="0" fontId="120" fillId="0" borderId="106" xfId="1" applyFont="1" applyBorder="1"/>
    <xf numFmtId="0" fontId="122" fillId="0" borderId="106" xfId="0" applyFont="1" applyBorder="1" applyAlignment="1">
      <alignment wrapText="1"/>
    </xf>
    <xf numFmtId="0" fontId="116" fillId="41" borderId="106" xfId="0" applyFont="1" applyFill="1" applyBorder="1" applyAlignment="1">
      <alignment wrapText="1"/>
    </xf>
    <xf numFmtId="0" fontId="116" fillId="60" borderId="106" xfId="0" applyFont="1" applyFill="1" applyBorder="1" applyAlignment="1">
      <alignment horizontal="center"/>
    </xf>
    <xf numFmtId="3" fontId="116" fillId="22" borderId="106" xfId="0" applyNumberFormat="1" applyFont="1" applyFill="1" applyBorder="1" applyAlignment="1">
      <alignment horizontal="center" textRotation="180"/>
    </xf>
    <xf numFmtId="0" fontId="121" fillId="66" borderId="106" xfId="0" applyFont="1" applyFill="1" applyBorder="1" applyAlignment="1">
      <alignment wrapText="1"/>
    </xf>
    <xf numFmtId="0" fontId="114" fillId="0" borderId="24" xfId="1" applyBorder="1"/>
    <xf numFmtId="0" fontId="114" fillId="0" borderId="90" xfId="1" applyBorder="1" applyAlignment="1">
      <alignment wrapText="1"/>
    </xf>
    <xf numFmtId="0" fontId="114" fillId="0" borderId="103" xfId="1" applyBorder="1"/>
    <xf numFmtId="0" fontId="114" fillId="0" borderId="52" xfId="1" applyBorder="1"/>
    <xf numFmtId="3" fontId="116" fillId="0" borderId="106" xfId="0" applyNumberFormat="1" applyFont="1" applyBorder="1" applyAlignment="1">
      <alignment horizontal="center" textRotation="180"/>
    </xf>
    <xf numFmtId="0" fontId="120" fillId="33" borderId="106" xfId="1" applyFont="1" applyFill="1" applyBorder="1" applyAlignment="1">
      <alignment wrapText="1"/>
    </xf>
    <xf numFmtId="0" fontId="114" fillId="0" borderId="69" xfId="1" applyBorder="1" applyAlignment="1">
      <alignment wrapText="1"/>
    </xf>
    <xf numFmtId="0" fontId="124" fillId="66" borderId="106" xfId="0" applyFont="1" applyFill="1" applyBorder="1" applyAlignment="1">
      <alignment wrapText="1"/>
    </xf>
    <xf numFmtId="0" fontId="125" fillId="0" borderId="106" xfId="0" applyFont="1" applyBorder="1"/>
    <xf numFmtId="0" fontId="118" fillId="0" borderId="106" xfId="0" applyFont="1" applyBorder="1"/>
    <xf numFmtId="0" fontId="126" fillId="0" borderId="106" xfId="0" applyFont="1" applyBorder="1"/>
    <xf numFmtId="6" fontId="118" fillId="0" borderId="106" xfId="0" applyNumberFormat="1" applyFont="1" applyBorder="1"/>
    <xf numFmtId="6" fontId="122" fillId="0" borderId="106" xfId="0" applyNumberFormat="1" applyFont="1" applyBorder="1"/>
    <xf numFmtId="0" fontId="120" fillId="0" borderId="79" xfId="1" applyFont="1" applyBorder="1" applyAlignment="1">
      <alignment wrapText="1" readingOrder="1"/>
    </xf>
    <xf numFmtId="0" fontId="1" fillId="66" borderId="106" xfId="0" applyFont="1" applyFill="1" applyBorder="1" applyAlignment="1">
      <alignment horizontal="center"/>
    </xf>
    <xf numFmtId="0" fontId="114" fillId="66" borderId="106" xfId="1" applyFill="1" applyBorder="1"/>
    <xf numFmtId="0" fontId="114" fillId="33" borderId="46" xfId="1" applyFill="1" applyBorder="1" applyAlignment="1">
      <alignment wrapText="1"/>
    </xf>
    <xf numFmtId="0" fontId="1" fillId="0" borderId="106" xfId="0" applyFont="1" applyBorder="1" applyAlignment="1">
      <alignment horizontal="center" textRotation="255"/>
    </xf>
    <xf numFmtId="0" fontId="127" fillId="66" borderId="106" xfId="1" applyFont="1" applyFill="1" applyBorder="1"/>
    <xf numFmtId="0" fontId="116" fillId="66" borderId="106" xfId="0" applyFont="1" applyFill="1" applyBorder="1" applyAlignment="1">
      <alignment horizontal="center"/>
    </xf>
    <xf numFmtId="0" fontId="116" fillId="66" borderId="106" xfId="0" applyFont="1" applyFill="1" applyBorder="1" applyAlignment="1">
      <alignment wrapText="1"/>
    </xf>
    <xf numFmtId="3" fontId="1" fillId="66" borderId="106" xfId="0" applyNumberFormat="1" applyFont="1" applyFill="1" applyBorder="1" applyAlignment="1">
      <alignment horizontal="center" textRotation="255"/>
    </xf>
    <xf numFmtId="0" fontId="106" fillId="66" borderId="106" xfId="0" applyFont="1" applyFill="1" applyBorder="1"/>
    <xf numFmtId="0" fontId="115" fillId="56" borderId="0" xfId="0" applyFont="1" applyFill="1" applyBorder="1"/>
    <xf numFmtId="0" fontId="116" fillId="65" borderId="0" xfId="0" applyFont="1" applyFill="1" applyBorder="1" applyAlignment="1">
      <alignment wrapText="1"/>
    </xf>
    <xf numFmtId="0" fontId="0" fillId="67" borderId="105" xfId="0" applyFill="1" applyBorder="1" applyAlignment="1"/>
    <xf numFmtId="0" fontId="116" fillId="65" borderId="23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06" xfId="0" applyBorder="1" applyAlignment="1">
      <alignment wrapText="1"/>
    </xf>
    <xf numFmtId="0" fontId="0" fillId="0" borderId="100" xfId="0" applyBorder="1" applyAlignment="1">
      <alignment wrapText="1"/>
    </xf>
    <xf numFmtId="0" fontId="24" fillId="18" borderId="106" xfId="0" applyFont="1" applyFill="1" applyBorder="1"/>
    <xf numFmtId="0" fontId="117" fillId="0" borderId="103" xfId="0" applyFont="1" applyBorder="1" applyAlignment="1">
      <alignment wrapText="1"/>
    </xf>
    <xf numFmtId="0" fontId="115" fillId="0" borderId="0" xfId="0" applyFont="1" applyBorder="1"/>
    <xf numFmtId="6" fontId="117" fillId="0" borderId="106" xfId="0" applyNumberFormat="1" applyFont="1" applyBorder="1"/>
    <xf numFmtId="6" fontId="0" fillId="0" borderId="106" xfId="0" applyNumberFormat="1" applyBorder="1" applyAlignment="1">
      <alignment wrapText="1"/>
    </xf>
    <xf numFmtId="6" fontId="1" fillId="0" borderId="106" xfId="0" applyNumberFormat="1" applyFont="1" applyBorder="1" applyAlignment="1">
      <alignment wrapText="1"/>
    </xf>
    <xf numFmtId="6" fontId="115" fillId="0" borderId="106" xfId="0" applyNumberFormat="1" applyFont="1" applyBorder="1"/>
    <xf numFmtId="3" fontId="116" fillId="22" borderId="106" xfId="0" applyNumberFormat="1" applyFont="1" applyFill="1" applyBorder="1" applyAlignment="1">
      <alignment horizontal="center" textRotation="255"/>
    </xf>
    <xf numFmtId="165" fontId="116" fillId="0" borderId="106" xfId="0" applyNumberFormat="1" applyFont="1" applyBorder="1" applyAlignment="1">
      <alignment wrapText="1"/>
    </xf>
    <xf numFmtId="0" fontId="128" fillId="40" borderId="59" xfId="0" applyFont="1" applyFill="1" applyBorder="1" applyAlignment="1">
      <alignment wrapText="1"/>
    </xf>
    <xf numFmtId="0" fontId="123" fillId="0" borderId="100" xfId="0" applyFont="1" applyBorder="1" applyAlignment="1">
      <alignment wrapText="1"/>
    </xf>
    <xf numFmtId="0" fontId="114" fillId="0" borderId="66" xfId="1" applyBorder="1" applyAlignment="1">
      <alignment wrapText="1"/>
    </xf>
    <xf numFmtId="6" fontId="1" fillId="0" borderId="106" xfId="0" applyNumberFormat="1" applyFont="1" applyBorder="1"/>
    <xf numFmtId="0" fontId="126" fillId="0" borderId="100" xfId="0" applyFont="1" applyBorder="1" applyAlignment="1">
      <alignment wrapText="1"/>
    </xf>
    <xf numFmtId="166" fontId="116" fillId="0" borderId="106" xfId="0" applyNumberFormat="1" applyFont="1" applyBorder="1" applyAlignment="1">
      <alignment wrapText="1"/>
    </xf>
    <xf numFmtId="0" fontId="123" fillId="0" borderId="8" xfId="0" applyFont="1" applyBorder="1" applyAlignment="1">
      <alignment wrapText="1"/>
    </xf>
    <xf numFmtId="0" fontId="123" fillId="0" borderId="106" xfId="0" applyFont="1" applyBorder="1" applyAlignment="1">
      <alignment wrapText="1"/>
    </xf>
    <xf numFmtId="0" fontId="116" fillId="18" borderId="100" xfId="0" applyFont="1" applyFill="1" applyBorder="1"/>
    <xf numFmtId="0" fontId="126" fillId="0" borderId="106" xfId="0" applyFont="1" applyBorder="1" applyAlignment="1">
      <alignment wrapText="1"/>
    </xf>
    <xf numFmtId="0" fontId="1" fillId="18" borderId="8" xfId="0" applyFont="1" applyFill="1" applyBorder="1"/>
    <xf numFmtId="0" fontId="1" fillId="18" borderId="106" xfId="0" applyFont="1" applyFill="1" applyBorder="1"/>
    <xf numFmtId="6" fontId="24" fillId="18" borderId="106" xfId="0" applyNumberFormat="1" applyFont="1" applyFill="1" applyBorder="1"/>
    <xf numFmtId="0" fontId="116" fillId="0" borderId="100" xfId="0" applyFont="1" applyBorder="1" applyAlignment="1">
      <alignment wrapText="1"/>
    </xf>
    <xf numFmtId="0" fontId="118" fillId="18" borderId="106" xfId="0" applyFont="1" applyFill="1" applyBorder="1"/>
    <xf numFmtId="0" fontId="120" fillId="33" borderId="46" xfId="1" applyFont="1" applyFill="1" applyBorder="1" applyAlignment="1">
      <alignment wrapText="1"/>
    </xf>
    <xf numFmtId="0" fontId="120" fillId="0" borderId="69" xfId="1" applyFont="1" applyBorder="1" applyAlignment="1">
      <alignment wrapText="1"/>
    </xf>
    <xf numFmtId="6" fontId="117" fillId="49" borderId="106" xfId="0" applyNumberFormat="1" applyFont="1" applyFill="1" applyBorder="1"/>
    <xf numFmtId="0" fontId="0" fillId="0" borderId="107" xfId="0" applyBorder="1" applyAlignment="1">
      <alignment wrapText="1"/>
    </xf>
    <xf numFmtId="6" fontId="116" fillId="0" borderId="106" xfId="0" applyNumberFormat="1" applyFont="1" applyBorder="1"/>
    <xf numFmtId="0" fontId="116" fillId="18" borderId="8" xfId="0" applyFont="1" applyFill="1" applyBorder="1"/>
    <xf numFmtId="0" fontId="76" fillId="0" borderId="79" xfId="0" applyFont="1" applyBorder="1"/>
    <xf numFmtId="0" fontId="114" fillId="33" borderId="79" xfId="1" applyFill="1" applyBorder="1" applyAlignment="1">
      <alignment wrapText="1"/>
    </xf>
    <xf numFmtId="6" fontId="60" fillId="0" borderId="106" xfId="0" applyNumberFormat="1" applyFont="1" applyBorder="1"/>
    <xf numFmtId="0" fontId="130" fillId="0" borderId="100" xfId="0" applyFont="1" applyBorder="1" applyAlignment="1">
      <alignment wrapText="1"/>
    </xf>
    <xf numFmtId="0" fontId="4" fillId="17" borderId="102" xfId="0" applyFont="1" applyFill="1" applyBorder="1" applyAlignment="1"/>
    <xf numFmtId="0" fontId="59" fillId="0" borderId="0" xfId="0" applyFont="1" applyBorder="1" applyAlignment="1"/>
    <xf numFmtId="0" fontId="112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textRotation="180"/>
    </xf>
    <xf numFmtId="0" fontId="87" fillId="0" borderId="0" xfId="0" applyFont="1" applyBorder="1" applyAlignment="1"/>
    <xf numFmtId="0" fontId="0" fillId="0" borderId="0" xfId="0" applyAlignment="1"/>
    <xf numFmtId="0" fontId="129" fillId="62" borderId="101" xfId="0" applyFont="1" applyFill="1" applyBorder="1"/>
    <xf numFmtId="0" fontId="27" fillId="0" borderId="24" xfId="0" applyFont="1" applyBorder="1"/>
    <xf numFmtId="0" fontId="89" fillId="0" borderId="82" xfId="0" applyFont="1" applyBorder="1" applyAlignment="1">
      <alignment horizontal="center"/>
    </xf>
    <xf numFmtId="0" fontId="44" fillId="0" borderId="41" xfId="0" applyFont="1" applyBorder="1" applyAlignment="1">
      <alignment horizontal="center" textRotation="180"/>
    </xf>
    <xf numFmtId="0" fontId="0" fillId="27" borderId="38" xfId="0" applyFill="1" applyBorder="1"/>
    <xf numFmtId="0" fontId="38" fillId="0" borderId="35" xfId="0" applyFont="1" applyBorder="1"/>
    <xf numFmtId="0" fontId="81" fillId="0" borderId="75" xfId="0" applyFont="1" applyBorder="1" applyAlignment="1">
      <alignment horizontal="center"/>
    </xf>
    <xf numFmtId="0" fontId="108" fillId="62" borderId="101" xfId="0" applyFont="1" applyFill="1" applyBorder="1"/>
    <xf numFmtId="0" fontId="21" fillId="17" borderId="19" xfId="0" applyFont="1" applyFill="1" applyBorder="1"/>
    <xf numFmtId="0" fontId="59" fillId="0" borderId="55" xfId="0" applyFont="1" applyBorder="1"/>
    <xf numFmtId="0" fontId="112" fillId="0" borderId="105" xfId="0" applyFont="1" applyBorder="1" applyAlignment="1">
      <alignment horizontal="center"/>
    </xf>
    <xf numFmtId="0" fontId="65" fillId="0" borderId="60" xfId="0" applyFont="1" applyBorder="1" applyAlignment="1">
      <alignment horizontal="center" textRotation="180"/>
    </xf>
    <xf numFmtId="0" fontId="87" fillId="0" borderId="80" xfId="0" applyFont="1" applyBorder="1"/>
    <xf numFmtId="0" fontId="41" fillId="27" borderId="38" xfId="0" applyFont="1" applyFill="1" applyBorder="1"/>
    <xf numFmtId="0" fontId="8" fillId="0" borderId="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rishl@slhs.org" TargetMode="External"/><Relationship Id="rId18" Type="http://schemas.openxmlformats.org/officeDocument/2006/relationships/hyperlink" Target="mailto:hullj@slhs.org" TargetMode="External"/><Relationship Id="rId26" Type="http://schemas.openxmlformats.org/officeDocument/2006/relationships/hyperlink" Target="mailto:eriksenm@slhs.org" TargetMode="External"/><Relationship Id="rId39" Type="http://schemas.openxmlformats.org/officeDocument/2006/relationships/hyperlink" Target="mailto:npiispanen@nbbj.com" TargetMode="External"/><Relationship Id="rId21" Type="http://schemas.openxmlformats.org/officeDocument/2006/relationships/hyperlink" Target="mailto:duncanle@slhs.org" TargetMode="External"/><Relationship Id="rId34" Type="http://schemas.openxmlformats.org/officeDocument/2006/relationships/hyperlink" Target="mailto:vincon@fmtc.com" TargetMode="External"/><Relationship Id="rId42" Type="http://schemas.openxmlformats.org/officeDocument/2006/relationships/hyperlink" Target="mailto:construction@slhs.org" TargetMode="External"/><Relationship Id="rId47" Type="http://schemas.openxmlformats.org/officeDocument/2006/relationships/hyperlink" Target="mailto:knecht@coffman.com" TargetMode="External"/><Relationship Id="rId50" Type="http://schemas.openxmlformats.org/officeDocument/2006/relationships/hyperlink" Target="mailto:paul.bettencourt@scasurgery.com" TargetMode="External"/><Relationship Id="rId55" Type="http://schemas.openxmlformats.org/officeDocument/2006/relationships/hyperlink" Target="mailto:jeff.bales@bonnergeneral.org" TargetMode="External"/><Relationship Id="rId7" Type="http://schemas.openxmlformats.org/officeDocument/2006/relationships/hyperlink" Target="mailto:jeffreycan@yahoo.com" TargetMode="External"/><Relationship Id="rId2" Type="http://schemas.openxmlformats.org/officeDocument/2006/relationships/hyperlink" Target="mailto:clyde.stucki@mmhnet.org" TargetMode="External"/><Relationship Id="rId16" Type="http://schemas.openxmlformats.org/officeDocument/2006/relationships/hyperlink" Target="mailto:lamberr@slhs.org" TargetMode="External"/><Relationship Id="rId20" Type="http://schemas.openxmlformats.org/officeDocument/2006/relationships/hyperlink" Target="mailto:drussell@slhs.org" TargetMode="External"/><Relationship Id="rId29" Type="http://schemas.openxmlformats.org/officeDocument/2006/relationships/hyperlink" Target="mailto:travis.casch@ch2m.com" TargetMode="External"/><Relationship Id="rId41" Type="http://schemas.openxmlformats.org/officeDocument/2006/relationships/hyperlink" Target="mailto:atownsend@lcarch.com" TargetMode="External"/><Relationship Id="rId54" Type="http://schemas.openxmlformats.org/officeDocument/2006/relationships/hyperlink" Target="mailto:besendor@slhs.org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lancewolfley88@msn.com" TargetMode="External"/><Relationship Id="rId6" Type="http://schemas.openxmlformats.org/officeDocument/2006/relationships/hyperlink" Target="mailto:joneswb@trinity-health.org" TargetMode="External"/><Relationship Id="rId11" Type="http://schemas.openxmlformats.org/officeDocument/2006/relationships/hyperlink" Target="mailto:bret.dau@smh-cvhc.org" TargetMode="External"/><Relationship Id="rId24" Type="http://schemas.openxmlformats.org/officeDocument/2006/relationships/hyperlink" Target="mailto:jdobbins@tvhcare.org" TargetMode="External"/><Relationship Id="rId32" Type="http://schemas.openxmlformats.org/officeDocument/2006/relationships/hyperlink" Target="mailto:ken@robertsonsllc.com" TargetMode="External"/><Relationship Id="rId37" Type="http://schemas.openxmlformats.org/officeDocument/2006/relationships/hyperlink" Target="mailto:dfawcett@kh.org" TargetMode="External"/><Relationship Id="rId40" Type="http://schemas.openxmlformats.org/officeDocument/2006/relationships/hyperlink" Target="mailto:kim.macintyre@shawinc.com" TargetMode="External"/><Relationship Id="rId45" Type="http://schemas.openxmlformats.org/officeDocument/2006/relationships/hyperlink" Target="mailto:phillip.benson@trinity-health.org" TargetMode="External"/><Relationship Id="rId53" Type="http://schemas.openxmlformats.org/officeDocument/2006/relationships/hyperlink" Target="mailto:Dorseyr@slhs.org" TargetMode="External"/><Relationship Id="rId58" Type="http://schemas.openxmlformats.org/officeDocument/2006/relationships/hyperlink" Target="mailto:eric@alcarchitecture.com" TargetMode="External"/><Relationship Id="rId5" Type="http://schemas.openxmlformats.org/officeDocument/2006/relationships/hyperlink" Target="mailto:Glenn.Diede@NCM-C.org" TargetMode="External"/><Relationship Id="rId15" Type="http://schemas.openxmlformats.org/officeDocument/2006/relationships/hyperlink" Target="mailto:kathryn.quinn@sjrmc.org" TargetMode="External"/><Relationship Id="rId23" Type="http://schemas.openxmlformats.org/officeDocument/2006/relationships/hyperlink" Target="mailto:danw@flooringamericaboise.com" TargetMode="External"/><Relationship Id="rId28" Type="http://schemas.openxmlformats.org/officeDocument/2006/relationships/hyperlink" Target="mailto:don@damperswest.com" TargetMode="External"/><Relationship Id="rId36" Type="http://schemas.openxmlformats.org/officeDocument/2006/relationships/hyperlink" Target="mailto:Toddr@slhs.org" TargetMode="External"/><Relationship Id="rId49" Type="http://schemas.openxmlformats.org/officeDocument/2006/relationships/hyperlink" Target="mailto:terry.poyzer@sarmc.org" TargetMode="External"/><Relationship Id="rId57" Type="http://schemas.openxmlformats.org/officeDocument/2006/relationships/hyperlink" Target="mailto:wadeb@slhs.org" TargetMode="External"/><Relationship Id="rId61" Type="http://schemas.openxmlformats.org/officeDocument/2006/relationships/hyperlink" Target="mailto:mmiller@lrmctr.org" TargetMode="External"/><Relationship Id="rId10" Type="http://schemas.openxmlformats.org/officeDocument/2006/relationships/hyperlink" Target="mailto:wilcoxti@slhs.org" TargetMode="External"/><Relationship Id="rId19" Type="http://schemas.openxmlformats.org/officeDocument/2006/relationships/hyperlink" Target="mailto:curthibbard@cableone.net" TargetMode="External"/><Relationship Id="rId31" Type="http://schemas.openxmlformats.org/officeDocument/2006/relationships/hyperlink" Target="mailto:kniepm@slhs.org" TargetMode="External"/><Relationship Id="rId44" Type="http://schemas.openxmlformats.org/officeDocument/2006/relationships/hyperlink" Target="mailto:Taylor.Barkley@UHSINC.com" TargetMode="External"/><Relationship Id="rId52" Type="http://schemas.openxmlformats.org/officeDocument/2006/relationships/hyperlink" Target="mailto:mkenley@weiserhospital.org" TargetMode="External"/><Relationship Id="rId60" Type="http://schemas.openxmlformats.org/officeDocument/2006/relationships/hyperlink" Target="mailto:sean@blueskycx.com" TargetMode="External"/><Relationship Id="rId4" Type="http://schemas.openxmlformats.org/officeDocument/2006/relationships/hyperlink" Target="mailto:bspencer@syringahospital.org" TargetMode="External"/><Relationship Id="rId9" Type="http://schemas.openxmlformats.org/officeDocument/2006/relationships/hyperlink" Target="mailto:Kim.Luchs@bp.com" TargetMode="External"/><Relationship Id="rId14" Type="http://schemas.openxmlformats.org/officeDocument/2006/relationships/hyperlink" Target="mailto:matthew.keddington@siemens.com" TargetMode="External"/><Relationship Id="rId22" Type="http://schemas.openxmlformats.org/officeDocument/2006/relationships/hyperlink" Target="mailto:john.nickodemus@sarmc.org" TargetMode="External"/><Relationship Id="rId27" Type="http://schemas.openxmlformats.org/officeDocument/2006/relationships/hyperlink" Target="mailto:lparrett@nbbj.com" TargetMode="External"/><Relationship Id="rId30" Type="http://schemas.openxmlformats.org/officeDocument/2006/relationships/hyperlink" Target="mailto:mary.ziegler@bonnergeneral.org" TargetMode="External"/><Relationship Id="rId35" Type="http://schemas.openxmlformats.org/officeDocument/2006/relationships/hyperlink" Target="mailto:LisaKn@slhs.org" TargetMode="External"/><Relationship Id="rId43" Type="http://schemas.openxmlformats.org/officeDocument/2006/relationships/hyperlink" Target="mailto:morrisro@slhs.org" TargetMode="External"/><Relationship Id="rId48" Type="http://schemas.openxmlformats.org/officeDocument/2006/relationships/hyperlink" Target="mailto:ecraigc@gritman.org" TargetMode="External"/><Relationship Id="rId56" Type="http://schemas.openxmlformats.org/officeDocument/2006/relationships/hyperlink" Target="mailto:jordan@taylorbrothersinc.com" TargetMode="External"/><Relationship Id="rId8" Type="http://schemas.openxmlformats.org/officeDocument/2006/relationships/hyperlink" Target="mailto:harpec@gritman.org" TargetMode="External"/><Relationship Id="rId51" Type="http://schemas.openxmlformats.org/officeDocument/2006/relationships/hyperlink" Target="mailto:tyler@cgidaho.com" TargetMode="External"/><Relationship Id="rId3" Type="http://schemas.openxmlformats.org/officeDocument/2006/relationships/hyperlink" Target="mailto:steve@zga.com" TargetMode="External"/><Relationship Id="rId12" Type="http://schemas.openxmlformats.org/officeDocument/2006/relationships/hyperlink" Target="mailto:cutlerj@slhs.org" TargetMode="External"/><Relationship Id="rId17" Type="http://schemas.openxmlformats.org/officeDocument/2006/relationships/hyperlink" Target="mailto:gostrow@cableone.net" TargetMode="External"/><Relationship Id="rId25" Type="http://schemas.openxmlformats.org/officeDocument/2006/relationships/hyperlink" Target="mailto:weedopc@slhs.org" TargetMode="External"/><Relationship Id="rId33" Type="http://schemas.openxmlformats.org/officeDocument/2006/relationships/hyperlink" Target="mailto:mike.moore@contractorsnorthwest.com" TargetMode="External"/><Relationship Id="rId38" Type="http://schemas.openxmlformats.org/officeDocument/2006/relationships/hyperlink" Target="mailto:roger.folwell@wkmh.org" TargetMode="External"/><Relationship Id="rId46" Type="http://schemas.openxmlformats.org/officeDocument/2006/relationships/hyperlink" Target="mailto:baartc@slhs.org" TargetMode="External"/><Relationship Id="rId59" Type="http://schemas.openxmlformats.org/officeDocument/2006/relationships/hyperlink" Target="mailto:deanna.g@bcch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arryh@shannonspecialtyfloors.com" TargetMode="External"/><Relationship Id="rId13" Type="http://schemas.openxmlformats.org/officeDocument/2006/relationships/hyperlink" Target="mailto:lparrett@nbbj.com" TargetMode="External"/><Relationship Id="rId18" Type="http://schemas.openxmlformats.org/officeDocument/2006/relationships/hyperlink" Target="mailto:pool@coffman.com" TargetMode="External"/><Relationship Id="rId3" Type="http://schemas.openxmlformats.org/officeDocument/2006/relationships/hyperlink" Target="mailto:jd.sutphin@rogers-machinery.com" TargetMode="External"/><Relationship Id="rId21" Type="http://schemas.openxmlformats.org/officeDocument/2006/relationships/hyperlink" Target="mailto:phil@airfiltersidaho.com" TargetMode="External"/><Relationship Id="rId7" Type="http://schemas.openxmlformats.org/officeDocument/2006/relationships/hyperlink" Target="mailto:jimo@atsinlandnw.com" TargetMode="External"/><Relationship Id="rId12" Type="http://schemas.openxmlformats.org/officeDocument/2006/relationships/hyperlink" Target="mailto:danw@flooringamericaboise.com" TargetMode="External"/><Relationship Id="rId17" Type="http://schemas.openxmlformats.org/officeDocument/2006/relationships/hyperlink" Target="mailto:don@damperswest.com" TargetMode="External"/><Relationship Id="rId2" Type="http://schemas.openxmlformats.org/officeDocument/2006/relationships/hyperlink" Target="mailto:westpak@west-pak.com" TargetMode="External"/><Relationship Id="rId16" Type="http://schemas.openxmlformats.org/officeDocument/2006/relationships/hyperlink" Target="mailto:kim.macintyre@shawinc.com" TargetMode="External"/><Relationship Id="rId20" Type="http://schemas.openxmlformats.org/officeDocument/2006/relationships/hyperlink" Target="mailto:tyler@cgidaho.com" TargetMode="External"/><Relationship Id="rId1" Type="http://schemas.openxmlformats.org/officeDocument/2006/relationships/hyperlink" Target="mailto:darlathurman@lcarch.com" TargetMode="External"/><Relationship Id="rId6" Type="http://schemas.openxmlformats.org/officeDocument/2006/relationships/hyperlink" Target="mailto:jefflamm44@cableone.net" TargetMode="External"/><Relationship Id="rId11" Type="http://schemas.openxmlformats.org/officeDocument/2006/relationships/hyperlink" Target="mailto:jim.miller@trane.com" TargetMode="External"/><Relationship Id="rId5" Type="http://schemas.openxmlformats.org/officeDocument/2006/relationships/hyperlink" Target="mailto:kelles@clima-tech.com" TargetMode="External"/><Relationship Id="rId15" Type="http://schemas.openxmlformats.org/officeDocument/2006/relationships/hyperlink" Target="mailto:gary@schulzassoc.com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jberliksesinc@cableone.net" TargetMode="External"/><Relationship Id="rId19" Type="http://schemas.openxmlformats.org/officeDocument/2006/relationships/hyperlink" Target="mailto:tyler@cgidaho.com" TargetMode="External"/><Relationship Id="rId4" Type="http://schemas.openxmlformats.org/officeDocument/2006/relationships/hyperlink" Target="mailto:jzyph@coleindust.com" TargetMode="External"/><Relationship Id="rId9" Type="http://schemas.openxmlformats.org/officeDocument/2006/relationships/hyperlink" Target="mailto:jeff.hargis@us.belfor.com" TargetMode="External"/><Relationship Id="rId14" Type="http://schemas.openxmlformats.org/officeDocument/2006/relationships/hyperlink" Target="mailto:nolan@highlandwestenergy.com" TargetMode="External"/><Relationship Id="rId22" Type="http://schemas.openxmlformats.org/officeDocument/2006/relationships/hyperlink" Target="mailto:jordan@taylorbrothersinc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johnson@mvhospital.net" TargetMode="External"/><Relationship Id="rId13" Type="http://schemas.openxmlformats.org/officeDocument/2006/relationships/hyperlink" Target="mailto:john.nickodemus@sarmc.org" TargetMode="External"/><Relationship Id="rId18" Type="http://schemas.openxmlformats.org/officeDocument/2006/relationships/hyperlink" Target="mailto:cutlerj@slhs.org" TargetMode="External"/><Relationship Id="rId26" Type="http://schemas.openxmlformats.org/officeDocument/2006/relationships/hyperlink" Target="mailto:knecht@coffman.com" TargetMode="External"/><Relationship Id="rId39" Type="http://schemas.openxmlformats.org/officeDocument/2006/relationships/hyperlink" Target="mailto:baartc@slhs.org" TargetMode="External"/><Relationship Id="rId3" Type="http://schemas.openxmlformats.org/officeDocument/2006/relationships/hyperlink" Target="mailto:gostrow@cableone.net" TargetMode="External"/><Relationship Id="rId21" Type="http://schemas.openxmlformats.org/officeDocument/2006/relationships/hyperlink" Target="mailto:gehrker@hotmail.com" TargetMode="External"/><Relationship Id="rId34" Type="http://schemas.openxmlformats.org/officeDocument/2006/relationships/hyperlink" Target="mailto:mkenley@weiserhospital.org" TargetMode="External"/><Relationship Id="rId42" Type="http://schemas.openxmlformats.org/officeDocument/2006/relationships/hyperlink" Target="mailto:nelsoned@slhs.org" TargetMode="External"/><Relationship Id="rId7" Type="http://schemas.openxmlformats.org/officeDocument/2006/relationships/hyperlink" Target="mailto:chibbard@sjrmc.org" TargetMode="External"/><Relationship Id="rId12" Type="http://schemas.openxmlformats.org/officeDocument/2006/relationships/hyperlink" Target="mailto:ken@robertsonsllc.com" TargetMode="External"/><Relationship Id="rId17" Type="http://schemas.openxmlformats.org/officeDocument/2006/relationships/hyperlink" Target="mailto:drussell@slhs.org" TargetMode="External"/><Relationship Id="rId25" Type="http://schemas.openxmlformats.org/officeDocument/2006/relationships/hyperlink" Target="mailto:morrisro@slhs.org" TargetMode="External"/><Relationship Id="rId33" Type="http://schemas.openxmlformats.org/officeDocument/2006/relationships/hyperlink" Target="mailto:Terry.Poyzer@sarmc.org" TargetMode="External"/><Relationship Id="rId38" Type="http://schemas.openxmlformats.org/officeDocument/2006/relationships/hyperlink" Target="mailto:besendor@slhs.org" TargetMode="External"/><Relationship Id="rId2" Type="http://schemas.openxmlformats.org/officeDocument/2006/relationships/hyperlink" Target="mailto:kathryn.quinn@sjrmc.org" TargetMode="External"/><Relationship Id="rId16" Type="http://schemas.openxmlformats.org/officeDocument/2006/relationships/hyperlink" Target="mailto:weedopc@slhs.org" TargetMode="External"/><Relationship Id="rId20" Type="http://schemas.openxmlformats.org/officeDocument/2006/relationships/hyperlink" Target="mailto:construction@slhs.org" TargetMode="External"/><Relationship Id="rId29" Type="http://schemas.openxmlformats.org/officeDocument/2006/relationships/hyperlink" Target="mailto:LisaKn@slhs.org" TargetMode="External"/><Relationship Id="rId41" Type="http://schemas.openxmlformats.org/officeDocument/2006/relationships/hyperlink" Target="mailto:eric@alcarchitecture.com" TargetMode="External"/><Relationship Id="rId1" Type="http://schemas.openxmlformats.org/officeDocument/2006/relationships/hyperlink" Target="mailto:matthew.keddington@siemens.com" TargetMode="External"/><Relationship Id="rId6" Type="http://schemas.openxmlformats.org/officeDocument/2006/relationships/hyperlink" Target="mailto:harbaugr@slhs.org" TargetMode="External"/><Relationship Id="rId11" Type="http://schemas.openxmlformats.org/officeDocument/2006/relationships/hyperlink" Target="mailto:clyde.stucki@mmhnet.org" TargetMode="External"/><Relationship Id="rId24" Type="http://schemas.openxmlformats.org/officeDocument/2006/relationships/hyperlink" Target="mailto:Roger.Folwell@wkmh.org" TargetMode="External"/><Relationship Id="rId32" Type="http://schemas.openxmlformats.org/officeDocument/2006/relationships/hyperlink" Target="mailto:paul.bettencourt@scasurgery.com" TargetMode="External"/><Relationship Id="rId37" Type="http://schemas.openxmlformats.org/officeDocument/2006/relationships/hyperlink" Target="mailto:gsorensen@hummelarch.com" TargetMode="External"/><Relationship Id="rId40" Type="http://schemas.openxmlformats.org/officeDocument/2006/relationships/hyperlink" Target="mailto:wadeb@slhs.org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mailto:glenn.diede@ncm-c.org" TargetMode="External"/><Relationship Id="rId15" Type="http://schemas.openxmlformats.org/officeDocument/2006/relationships/hyperlink" Target="mailto:ecraigc@gritman.org" TargetMode="External"/><Relationship Id="rId23" Type="http://schemas.openxmlformats.org/officeDocument/2006/relationships/hyperlink" Target="mailto:mike.moore@contractorsnorthwest.com" TargetMode="External"/><Relationship Id="rId28" Type="http://schemas.openxmlformats.org/officeDocument/2006/relationships/hyperlink" Target="mailto:drowe@coleindust.com" TargetMode="External"/><Relationship Id="rId36" Type="http://schemas.openxmlformats.org/officeDocument/2006/relationships/hyperlink" Target="mailto:jschmidt@hummelarch.com" TargetMode="External"/><Relationship Id="rId10" Type="http://schemas.openxmlformats.org/officeDocument/2006/relationships/hyperlink" Target="mailto:wilcoxti@slhs.org" TargetMode="External"/><Relationship Id="rId19" Type="http://schemas.openxmlformats.org/officeDocument/2006/relationships/hyperlink" Target="mailto:eriksenm@slhs.org" TargetMode="External"/><Relationship Id="rId31" Type="http://schemas.openxmlformats.org/officeDocument/2006/relationships/hyperlink" Target="mailto:vincon@fmtc.com" TargetMode="External"/><Relationship Id="rId44" Type="http://schemas.openxmlformats.org/officeDocument/2006/relationships/hyperlink" Target="mailto:sean@blueskycx.com" TargetMode="External"/><Relationship Id="rId4" Type="http://schemas.openxmlformats.org/officeDocument/2006/relationships/hyperlink" Target="mailto:hullj@slhs.org" TargetMode="External"/><Relationship Id="rId9" Type="http://schemas.openxmlformats.org/officeDocument/2006/relationships/hyperlink" Target="mailto:bsmith@mvhospital.net" TargetMode="External"/><Relationship Id="rId14" Type="http://schemas.openxmlformats.org/officeDocument/2006/relationships/hyperlink" Target="mailto:bspencer@syringahospital.org" TargetMode="External"/><Relationship Id="rId22" Type="http://schemas.openxmlformats.org/officeDocument/2006/relationships/hyperlink" Target="mailto:bryan@contractorsnorthwest.com" TargetMode="External"/><Relationship Id="rId27" Type="http://schemas.openxmlformats.org/officeDocument/2006/relationships/hyperlink" Target="mailto:jzyph@coleindust.com" TargetMode="External"/><Relationship Id="rId30" Type="http://schemas.openxmlformats.org/officeDocument/2006/relationships/hyperlink" Target="mailto:DuncanLE@slhs.org" TargetMode="External"/><Relationship Id="rId35" Type="http://schemas.openxmlformats.org/officeDocument/2006/relationships/hyperlink" Target="mailto:Dorseyr@slhs.org" TargetMode="External"/><Relationship Id="rId43" Type="http://schemas.openxmlformats.org/officeDocument/2006/relationships/hyperlink" Target="mailto:deanna.g@bcch.org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harpec@gritman.org" TargetMode="External"/><Relationship Id="rId18" Type="http://schemas.openxmlformats.org/officeDocument/2006/relationships/hyperlink" Target="mailto:cutlerj@slhs.org" TargetMode="External"/><Relationship Id="rId26" Type="http://schemas.openxmlformats.org/officeDocument/2006/relationships/hyperlink" Target="mailto:jakeclosson@esiconstruction.com" TargetMode="External"/><Relationship Id="rId39" Type="http://schemas.openxmlformats.org/officeDocument/2006/relationships/hyperlink" Target="mailto:mmcfaddan@bchmed.org" TargetMode="External"/><Relationship Id="rId3" Type="http://schemas.openxmlformats.org/officeDocument/2006/relationships/hyperlink" Target="mailto:lwolfley@fcmc.org" TargetMode="External"/><Relationship Id="rId21" Type="http://schemas.openxmlformats.org/officeDocument/2006/relationships/hyperlink" Target="mailto:iboa@intlboa.org" TargetMode="External"/><Relationship Id="rId34" Type="http://schemas.openxmlformats.org/officeDocument/2006/relationships/hyperlink" Target="mailto:drussell@slhs.org" TargetMode="External"/><Relationship Id="rId42" Type="http://schemas.openxmlformats.org/officeDocument/2006/relationships/hyperlink" Target="mailto:weedopc@slhs.org" TargetMode="External"/><Relationship Id="rId47" Type="http://schemas.openxmlformats.org/officeDocument/2006/relationships/hyperlink" Target="mailto:christopher.williams@ch2m.com" TargetMode="External"/><Relationship Id="rId50" Type="http://schemas.openxmlformats.org/officeDocument/2006/relationships/printerSettings" Target="../printerSettings/printerSettings4.bin"/><Relationship Id="rId7" Type="http://schemas.openxmlformats.org/officeDocument/2006/relationships/hyperlink" Target="mailto:Glenn.Diede@NCM-C.org" TargetMode="External"/><Relationship Id="rId12" Type="http://schemas.openxmlformats.org/officeDocument/2006/relationships/hyperlink" Target="mailto:jeffreycan@yahoo.com" TargetMode="External"/><Relationship Id="rId17" Type="http://schemas.openxmlformats.org/officeDocument/2006/relationships/hyperlink" Target="mailto:bret.dau@smh-cvhc.org" TargetMode="External"/><Relationship Id="rId25" Type="http://schemas.openxmlformats.org/officeDocument/2006/relationships/hyperlink" Target="mailto:kathryn.quinn@sjrmc.org" TargetMode="External"/><Relationship Id="rId33" Type="http://schemas.openxmlformats.org/officeDocument/2006/relationships/hyperlink" Target="mailto:Jim.Brusse@HealthChoiceServices.com" TargetMode="External"/><Relationship Id="rId38" Type="http://schemas.openxmlformats.org/officeDocument/2006/relationships/hyperlink" Target="mailto:rforster@good-sam.com" TargetMode="External"/><Relationship Id="rId46" Type="http://schemas.openxmlformats.org/officeDocument/2006/relationships/hyperlink" Target="mailto:lparrett@nbbj.com" TargetMode="External"/><Relationship Id="rId2" Type="http://schemas.openxmlformats.org/officeDocument/2006/relationships/hyperlink" Target="mailto:barsllc@aol.com" TargetMode="External"/><Relationship Id="rId16" Type="http://schemas.openxmlformats.org/officeDocument/2006/relationships/hyperlink" Target="mailto:jmtaylor@taylorbrothersinc.com" TargetMode="External"/><Relationship Id="rId20" Type="http://schemas.openxmlformats.org/officeDocument/2006/relationships/hyperlink" Target="mailto:mnewton@beniton.com" TargetMode="External"/><Relationship Id="rId29" Type="http://schemas.openxmlformats.org/officeDocument/2006/relationships/hyperlink" Target="mailto:gostrow@cableone.net" TargetMode="External"/><Relationship Id="rId41" Type="http://schemas.openxmlformats.org/officeDocument/2006/relationships/hyperlink" Target="mailto:jdobbins@tvhcare.org" TargetMode="External"/><Relationship Id="rId1" Type="http://schemas.openxmlformats.org/officeDocument/2006/relationships/hyperlink" Target="mailto:jdescoteau@vhboise.com" TargetMode="External"/><Relationship Id="rId6" Type="http://schemas.openxmlformats.org/officeDocument/2006/relationships/hyperlink" Target="mailto:b.spencer@syringahospital.org" TargetMode="External"/><Relationship Id="rId11" Type="http://schemas.openxmlformats.org/officeDocument/2006/relationships/hyperlink" Target="mailto:scottdan@slhs.org" TargetMode="External"/><Relationship Id="rId24" Type="http://schemas.openxmlformats.org/officeDocument/2006/relationships/hyperlink" Target="mailto:matthew.keddington@siemens.com" TargetMode="External"/><Relationship Id="rId32" Type="http://schemas.openxmlformats.org/officeDocument/2006/relationships/hyperlink" Target="mailto:chibbard@sjrmc.org" TargetMode="External"/><Relationship Id="rId37" Type="http://schemas.openxmlformats.org/officeDocument/2006/relationships/hyperlink" Target="mailto:dennis.niehenke@sjrmc.org" TargetMode="External"/><Relationship Id="rId40" Type="http://schemas.openxmlformats.org/officeDocument/2006/relationships/hyperlink" Target="mailto:danw@flooringamericaboise.com" TargetMode="External"/><Relationship Id="rId45" Type="http://schemas.openxmlformats.org/officeDocument/2006/relationships/hyperlink" Target="mailto:justin.bonner@gritman.org" TargetMode="External"/><Relationship Id="rId5" Type="http://schemas.openxmlformats.org/officeDocument/2006/relationships/hyperlink" Target="mailto:steve@zga.com" TargetMode="External"/><Relationship Id="rId15" Type="http://schemas.openxmlformats.org/officeDocument/2006/relationships/hyperlink" Target="mailto:wilcoxti@slhs.org" TargetMode="External"/><Relationship Id="rId23" Type="http://schemas.openxmlformats.org/officeDocument/2006/relationships/hyperlink" Target="mailto:terryw@wkmh.org" TargetMode="External"/><Relationship Id="rId28" Type="http://schemas.openxmlformats.org/officeDocument/2006/relationships/hyperlink" Target="mailto:lamberr@slhs.org" TargetMode="External"/><Relationship Id="rId36" Type="http://schemas.openxmlformats.org/officeDocument/2006/relationships/hyperlink" Target="mailto:john.nickodemus@sarmc.org" TargetMode="External"/><Relationship Id="rId49" Type="http://schemas.openxmlformats.org/officeDocument/2006/relationships/hyperlink" Target="mailto:don@damperswest.com" TargetMode="External"/><Relationship Id="rId10" Type="http://schemas.openxmlformats.org/officeDocument/2006/relationships/hyperlink" Target="mailto:faulhatw@trinity-health.org" TargetMode="External"/><Relationship Id="rId19" Type="http://schemas.openxmlformats.org/officeDocument/2006/relationships/hyperlink" Target="mailto:parishl@slhs.org" TargetMode="External"/><Relationship Id="rId31" Type="http://schemas.openxmlformats.org/officeDocument/2006/relationships/hyperlink" Target="mailto:baartc@slhs.org" TargetMode="External"/><Relationship Id="rId44" Type="http://schemas.openxmlformats.org/officeDocument/2006/relationships/hyperlink" Target="mailto:mpederson@nshInc.com" TargetMode="External"/><Relationship Id="rId4" Type="http://schemas.openxmlformats.org/officeDocument/2006/relationships/hyperlink" Target="mailto:clyde.stucki@mmhnet.org" TargetMode="External"/><Relationship Id="rId9" Type="http://schemas.openxmlformats.org/officeDocument/2006/relationships/hyperlink" Target="mailto:joneswb@trinity-health.org" TargetMode="External"/><Relationship Id="rId14" Type="http://schemas.openxmlformats.org/officeDocument/2006/relationships/hyperlink" Target="mailto:KimLuchs@bp.com" TargetMode="External"/><Relationship Id="rId22" Type="http://schemas.openxmlformats.org/officeDocument/2006/relationships/hyperlink" Target="mailto:mseverns@apollosolutionsgroup.com" TargetMode="External"/><Relationship Id="rId27" Type="http://schemas.openxmlformats.org/officeDocument/2006/relationships/hyperlink" Target="mailto:skingery@lrmctr.org" TargetMode="External"/><Relationship Id="rId30" Type="http://schemas.openxmlformats.org/officeDocument/2006/relationships/hyperlink" Target="mailto:hullj@slhs.org" TargetMode="External"/><Relationship Id="rId35" Type="http://schemas.openxmlformats.org/officeDocument/2006/relationships/hyperlink" Target="mailto:duncanle@slhs.org" TargetMode="External"/><Relationship Id="rId43" Type="http://schemas.openxmlformats.org/officeDocument/2006/relationships/hyperlink" Target="mailto:eriksenm@slhs.org" TargetMode="External"/><Relationship Id="rId48" Type="http://schemas.openxmlformats.org/officeDocument/2006/relationships/hyperlink" Target="mailto:jerryb@nwesi.com" TargetMode="External"/><Relationship Id="rId8" Type="http://schemas.openxmlformats.org/officeDocument/2006/relationships/hyperlink" Target="mailto:jcustis@shomed.or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jefflamm44@cableone.net" TargetMode="External"/><Relationship Id="rId13" Type="http://schemas.openxmlformats.org/officeDocument/2006/relationships/hyperlink" Target="mailto:Jim.Brusse@HealthChoiceServices.com" TargetMode="External"/><Relationship Id="rId18" Type="http://schemas.openxmlformats.org/officeDocument/2006/relationships/hyperlink" Target="mailto:joejohnson@paramountsupply.com" TargetMode="External"/><Relationship Id="rId3" Type="http://schemas.openxmlformats.org/officeDocument/2006/relationships/hyperlink" Target="mailto:jmtaylor@taylorbrothersinc.com" TargetMode="External"/><Relationship Id="rId21" Type="http://schemas.openxmlformats.org/officeDocument/2006/relationships/hyperlink" Target="mailto:lparrett@nbbj.com" TargetMode="External"/><Relationship Id="rId7" Type="http://schemas.openxmlformats.org/officeDocument/2006/relationships/hyperlink" Target="mailto:kelles@clima-tech.com" TargetMode="External"/><Relationship Id="rId12" Type="http://schemas.openxmlformats.org/officeDocument/2006/relationships/hyperlink" Target="mailto:kjohnston@treccorp.com" TargetMode="External"/><Relationship Id="rId17" Type="http://schemas.openxmlformats.org/officeDocument/2006/relationships/hyperlink" Target="mailto:mark@guhocorp.com" TargetMode="External"/><Relationship Id="rId2" Type="http://schemas.openxmlformats.org/officeDocument/2006/relationships/hyperlink" Target="mailto:westpak@west-pak.com" TargetMode="External"/><Relationship Id="rId16" Type="http://schemas.openxmlformats.org/officeDocument/2006/relationships/hyperlink" Target="mailto:jim.miller@trane.com" TargetMode="External"/><Relationship Id="rId20" Type="http://schemas.openxmlformats.org/officeDocument/2006/relationships/hyperlink" Target="mailto:danw@flooringamericaboise.com" TargetMode="External"/><Relationship Id="rId1" Type="http://schemas.openxmlformats.org/officeDocument/2006/relationships/hyperlink" Target="mailto:kmaxwell@lcarch.com" TargetMode="External"/><Relationship Id="rId6" Type="http://schemas.openxmlformats.org/officeDocument/2006/relationships/hyperlink" Target="mailto:jzyph@coleindust.com" TargetMode="External"/><Relationship Id="rId11" Type="http://schemas.openxmlformats.org/officeDocument/2006/relationships/hyperlink" Target="mailto:larryh@shannonspecialtyfloors.com" TargetMode="External"/><Relationship Id="rId5" Type="http://schemas.openxmlformats.org/officeDocument/2006/relationships/hyperlink" Target="mailto:iboa@intlboa.org" TargetMode="External"/><Relationship Id="rId15" Type="http://schemas.openxmlformats.org/officeDocument/2006/relationships/hyperlink" Target="mailto:jberliksesinc@cableone.net" TargetMode="External"/><Relationship Id="rId10" Type="http://schemas.openxmlformats.org/officeDocument/2006/relationships/hyperlink" Target="mailto:chrisd@atsinlandnw.com" TargetMode="External"/><Relationship Id="rId19" Type="http://schemas.openxmlformats.org/officeDocument/2006/relationships/hyperlink" Target="mailto:mgregory@watsonmcdaniel.com" TargetMode="External"/><Relationship Id="rId4" Type="http://schemas.openxmlformats.org/officeDocument/2006/relationships/hyperlink" Target="mailto:jd.sutphin@rogers-machinery.com" TargetMode="External"/><Relationship Id="rId9" Type="http://schemas.openxmlformats.org/officeDocument/2006/relationships/hyperlink" Target="mailto:stuart.harradine@beaconmedaes.com" TargetMode="External"/><Relationship Id="rId14" Type="http://schemas.openxmlformats.org/officeDocument/2006/relationships/hyperlink" Target="mailto:jeff.hargis@us.belfor.com" TargetMode="External"/><Relationship Id="rId22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baartc@slhs.org" TargetMode="External"/><Relationship Id="rId13" Type="http://schemas.openxmlformats.org/officeDocument/2006/relationships/hyperlink" Target="mailto:harbaugr@slhs.org" TargetMode="External"/><Relationship Id="rId18" Type="http://schemas.openxmlformats.org/officeDocument/2006/relationships/hyperlink" Target="mailto:bsmith@mvhospital.net" TargetMode="External"/><Relationship Id="rId26" Type="http://schemas.openxmlformats.org/officeDocument/2006/relationships/hyperlink" Target="mailto:bspencer@syringahospital.org" TargetMode="External"/><Relationship Id="rId39" Type="http://schemas.openxmlformats.org/officeDocument/2006/relationships/hyperlink" Target="mailto:eriksenm@slhs.org" TargetMode="External"/><Relationship Id="rId3" Type="http://schemas.openxmlformats.org/officeDocument/2006/relationships/hyperlink" Target="mailto:kathryn.quinn@sjrmc.org" TargetMode="External"/><Relationship Id="rId21" Type="http://schemas.openxmlformats.org/officeDocument/2006/relationships/hyperlink" Target="mailto:wilcoxti@slhs.org" TargetMode="External"/><Relationship Id="rId34" Type="http://schemas.openxmlformats.org/officeDocument/2006/relationships/hyperlink" Target="mailto:drussell@slhs.org" TargetMode="External"/><Relationship Id="rId7" Type="http://schemas.openxmlformats.org/officeDocument/2006/relationships/hyperlink" Target="mailto:hullj@slhs.org" TargetMode="External"/><Relationship Id="rId12" Type="http://schemas.openxmlformats.org/officeDocument/2006/relationships/hyperlink" Target="mailto:glenn.diede@ncm-c.org" TargetMode="External"/><Relationship Id="rId17" Type="http://schemas.openxmlformats.org/officeDocument/2006/relationships/hyperlink" Target="mailto:mseverns@apollosolutionsgroup.com" TargetMode="External"/><Relationship Id="rId25" Type="http://schemas.openxmlformats.org/officeDocument/2006/relationships/hyperlink" Target="mailto:john.nickodemus@sarmc.org" TargetMode="External"/><Relationship Id="rId33" Type="http://schemas.openxmlformats.org/officeDocument/2006/relationships/hyperlink" Target="mailto:paull@brphealth.com" TargetMode="External"/><Relationship Id="rId38" Type="http://schemas.openxmlformats.org/officeDocument/2006/relationships/hyperlink" Target="mailto:justin.bonner@gritman.org" TargetMode="External"/><Relationship Id="rId2" Type="http://schemas.openxmlformats.org/officeDocument/2006/relationships/hyperlink" Target="mailto:matthew.keddington@siemens.com" TargetMode="External"/><Relationship Id="rId16" Type="http://schemas.openxmlformats.org/officeDocument/2006/relationships/hyperlink" Target="mailto:barsllc@aol.com" TargetMode="External"/><Relationship Id="rId20" Type="http://schemas.openxmlformats.org/officeDocument/2006/relationships/hyperlink" Target="mailto:iboa@intlboa.org" TargetMode="External"/><Relationship Id="rId29" Type="http://schemas.openxmlformats.org/officeDocument/2006/relationships/hyperlink" Target="mailto:lhoward@msn.com" TargetMode="External"/><Relationship Id="rId1" Type="http://schemas.openxmlformats.org/officeDocument/2006/relationships/hyperlink" Target="mailto:terryw@wkmh.org" TargetMode="External"/><Relationship Id="rId6" Type="http://schemas.openxmlformats.org/officeDocument/2006/relationships/hyperlink" Target="mailto:gostrow@cableone.net" TargetMode="External"/><Relationship Id="rId11" Type="http://schemas.openxmlformats.org/officeDocument/2006/relationships/hyperlink" Target="mailto:bret.dau@smh-cvhc.org" TargetMode="External"/><Relationship Id="rId24" Type="http://schemas.openxmlformats.org/officeDocument/2006/relationships/hyperlink" Target="mailto:ken@robertsonsllc.com" TargetMode="External"/><Relationship Id="rId32" Type="http://schemas.openxmlformats.org/officeDocument/2006/relationships/hyperlink" Target="mailto:rod.rooney@HCAhealthcare.com" TargetMode="External"/><Relationship Id="rId37" Type="http://schemas.openxmlformats.org/officeDocument/2006/relationships/hyperlink" Target="mailto:Lparrett@nbbj.com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mailto:lamberr@slhs.org" TargetMode="External"/><Relationship Id="rId15" Type="http://schemas.openxmlformats.org/officeDocument/2006/relationships/hyperlink" Target="mailto:ljohnson@mvhospital.net" TargetMode="External"/><Relationship Id="rId23" Type="http://schemas.openxmlformats.org/officeDocument/2006/relationships/hyperlink" Target="mailto:clyde.stucki@mmhnet.org" TargetMode="External"/><Relationship Id="rId28" Type="http://schemas.openxmlformats.org/officeDocument/2006/relationships/hyperlink" Target="mailto:charles.craig@gritman.org" TargetMode="External"/><Relationship Id="rId36" Type="http://schemas.openxmlformats.org/officeDocument/2006/relationships/hyperlink" Target="mailto:parishl@slhs.org" TargetMode="External"/><Relationship Id="rId10" Type="http://schemas.openxmlformats.org/officeDocument/2006/relationships/hyperlink" Target="mailto:jakeclosson@esiconstruction.com" TargetMode="External"/><Relationship Id="rId19" Type="http://schemas.openxmlformats.org/officeDocument/2006/relationships/hyperlink" Target="mailto:steve@zga.com" TargetMode="External"/><Relationship Id="rId31" Type="http://schemas.openxmlformats.org/officeDocument/2006/relationships/hyperlink" Target="mailto:Jim.Brusse@HealthChoiceServices.com" TargetMode="External"/><Relationship Id="rId4" Type="http://schemas.openxmlformats.org/officeDocument/2006/relationships/hyperlink" Target="mailto:skingery@lrmctr.org" TargetMode="External"/><Relationship Id="rId9" Type="http://schemas.openxmlformats.org/officeDocument/2006/relationships/hyperlink" Target="mailto:markbarg@mckinstry.com" TargetMode="External"/><Relationship Id="rId14" Type="http://schemas.openxmlformats.org/officeDocument/2006/relationships/hyperlink" Target="mailto:chibbard@sjrmc.org" TargetMode="External"/><Relationship Id="rId22" Type="http://schemas.openxmlformats.org/officeDocument/2006/relationships/hyperlink" Target="mailto:jeff.hargis@us.belfor.com" TargetMode="External"/><Relationship Id="rId27" Type="http://schemas.openxmlformats.org/officeDocument/2006/relationships/hyperlink" Target="mailto:dennis.niehenke@sjrmc.org" TargetMode="External"/><Relationship Id="rId30" Type="http://schemas.openxmlformats.org/officeDocument/2006/relationships/hyperlink" Target="mailto:weedopc@slhs.org" TargetMode="External"/><Relationship Id="rId35" Type="http://schemas.openxmlformats.org/officeDocument/2006/relationships/hyperlink" Target="mailto:cutlerj@slh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topLeftCell="B1" workbookViewId="0">
      <selection activeCell="M2" sqref="M1:T1048576"/>
    </sheetView>
  </sheetViews>
  <sheetFormatPr defaultColWidth="8.88671875" defaultRowHeight="39" customHeight="1"/>
  <cols>
    <col min="1" max="1" width="2.44140625" style="46" hidden="1" customWidth="1"/>
    <col min="2" max="2" width="9.44140625" style="46" customWidth="1"/>
    <col min="3" max="3" width="8.88671875" style="46"/>
    <col min="4" max="4" width="0" style="12" hidden="1" customWidth="1"/>
    <col min="5" max="5" width="9.6640625" style="12" customWidth="1"/>
    <col min="6" max="6" width="14" style="12" customWidth="1"/>
    <col min="7" max="7" width="15.33203125" style="12" customWidth="1"/>
    <col min="8" max="8" width="9.33203125" style="12" customWidth="1"/>
    <col min="9" max="9" width="3.88671875" style="14" customWidth="1"/>
    <col min="10" max="10" width="6.5546875" style="14" customWidth="1"/>
    <col min="11" max="11" width="26.5546875" style="12" hidden="1" customWidth="1"/>
    <col min="12" max="12" width="12.44140625" style="12" hidden="1" customWidth="1"/>
    <col min="13" max="13" width="3.6640625" style="75" hidden="1" customWidth="1"/>
    <col min="14" max="14" width="3" style="46" hidden="1" customWidth="1"/>
    <col min="15" max="15" width="0.109375" style="46" hidden="1" customWidth="1"/>
    <col min="16" max="16" width="4.88671875" style="12" hidden="1" customWidth="1"/>
    <col min="17" max="17" width="5.44140625" style="12" hidden="1" customWidth="1"/>
    <col min="18" max="18" width="5.44140625" style="46" hidden="1" customWidth="1"/>
    <col min="19" max="20" width="0" style="46" hidden="1" customWidth="1"/>
  </cols>
  <sheetData>
    <row r="1" spans="1:20" ht="13.2">
      <c r="A1" s="292" t="s">
        <v>1395</v>
      </c>
      <c r="B1" s="293"/>
      <c r="C1" s="293"/>
      <c r="D1" s="293"/>
      <c r="E1" s="293"/>
      <c r="F1" s="293"/>
      <c r="G1" s="293"/>
      <c r="H1" s="293"/>
      <c r="I1" s="294"/>
      <c r="J1" s="294"/>
      <c r="K1" s="293"/>
      <c r="L1" s="293"/>
      <c r="M1" s="295"/>
      <c r="N1" s="293"/>
      <c r="O1" s="293"/>
      <c r="P1" s="293"/>
      <c r="Q1" s="293"/>
      <c r="R1" s="296"/>
      <c r="S1" s="297"/>
      <c r="T1" s="253"/>
    </row>
    <row r="2" spans="1:20" ht="45" customHeight="1">
      <c r="A2" s="27" t="s">
        <v>0</v>
      </c>
      <c r="B2" s="27" t="s">
        <v>1</v>
      </c>
      <c r="C2" s="27" t="s">
        <v>2</v>
      </c>
      <c r="D2" s="91" t="s">
        <v>205</v>
      </c>
      <c r="E2" s="89" t="s">
        <v>4</v>
      </c>
      <c r="F2" s="19" t="s">
        <v>5</v>
      </c>
      <c r="G2" s="19" t="s">
        <v>6</v>
      </c>
      <c r="H2" s="19" t="s">
        <v>7</v>
      </c>
      <c r="I2" s="91" t="s">
        <v>8</v>
      </c>
      <c r="J2" s="91" t="s">
        <v>9</v>
      </c>
      <c r="K2" s="19" t="s">
        <v>10</v>
      </c>
      <c r="L2" s="19" t="s">
        <v>11</v>
      </c>
      <c r="M2" s="86" t="s">
        <v>12</v>
      </c>
      <c r="N2" s="70" t="s">
        <v>13</v>
      </c>
      <c r="O2" s="96"/>
      <c r="P2" s="134">
        <v>2015</v>
      </c>
      <c r="Q2" s="135" t="s">
        <v>524</v>
      </c>
      <c r="R2" s="136" t="s">
        <v>207</v>
      </c>
      <c r="S2" s="137" t="s">
        <v>525</v>
      </c>
      <c r="T2" s="252" t="s">
        <v>1068</v>
      </c>
    </row>
    <row r="3" spans="1:20" s="46" customFormat="1" ht="22.8" customHeight="1">
      <c r="A3" s="96">
        <v>1</v>
      </c>
      <c r="B3" s="139" t="s">
        <v>1331</v>
      </c>
      <c r="C3" s="139" t="s">
        <v>1332</v>
      </c>
      <c r="D3" s="67"/>
      <c r="E3" s="160" t="s">
        <v>547</v>
      </c>
      <c r="F3" s="160" t="s">
        <v>1346</v>
      </c>
      <c r="G3" s="181" t="s">
        <v>1347</v>
      </c>
      <c r="H3" s="160" t="s">
        <v>836</v>
      </c>
      <c r="I3" s="191" t="s">
        <v>20</v>
      </c>
      <c r="J3" s="61">
        <v>83616</v>
      </c>
      <c r="K3" s="154" t="s">
        <v>1348</v>
      </c>
      <c r="L3" s="160" t="s">
        <v>1333</v>
      </c>
      <c r="M3" s="142" t="s">
        <v>215</v>
      </c>
      <c r="N3" s="96"/>
      <c r="O3" s="87"/>
      <c r="P3" s="133" t="s">
        <v>23</v>
      </c>
      <c r="Q3" s="133" t="s">
        <v>1369</v>
      </c>
      <c r="R3" s="203">
        <v>50</v>
      </c>
      <c r="S3" s="114"/>
      <c r="T3" s="238"/>
    </row>
    <row r="4" spans="1:20" s="46" customFormat="1" ht="22.8" customHeight="1">
      <c r="A4" s="96">
        <v>2</v>
      </c>
      <c r="B4" s="116" t="s">
        <v>24</v>
      </c>
      <c r="C4" s="116" t="s">
        <v>25</v>
      </c>
      <c r="D4" s="138" t="s">
        <v>26</v>
      </c>
      <c r="E4" s="138" t="s">
        <v>27</v>
      </c>
      <c r="F4" s="138" t="s">
        <v>28</v>
      </c>
      <c r="G4" s="133" t="s">
        <v>1329</v>
      </c>
      <c r="H4" s="138" t="s">
        <v>30</v>
      </c>
      <c r="I4" s="145" t="s">
        <v>20</v>
      </c>
      <c r="J4" s="143">
        <v>83864</v>
      </c>
      <c r="K4" s="153" t="s">
        <v>1330</v>
      </c>
      <c r="L4" s="138" t="s">
        <v>208</v>
      </c>
      <c r="M4" s="146" t="s">
        <v>218</v>
      </c>
      <c r="N4" s="116" t="s">
        <v>23</v>
      </c>
      <c r="O4" s="157"/>
      <c r="P4" s="133" t="s">
        <v>23</v>
      </c>
      <c r="Q4" s="113">
        <v>366597</v>
      </c>
      <c r="R4" s="203">
        <v>50</v>
      </c>
      <c r="S4" s="114"/>
      <c r="T4" s="114"/>
    </row>
    <row r="5" spans="1:20" s="46" customFormat="1" ht="31.2">
      <c r="A5" s="96">
        <v>3</v>
      </c>
      <c r="B5" s="116" t="s">
        <v>712</v>
      </c>
      <c r="C5" s="116" t="s">
        <v>713</v>
      </c>
      <c r="D5" s="113"/>
      <c r="E5" s="138" t="s">
        <v>804</v>
      </c>
      <c r="F5" s="138" t="s">
        <v>584</v>
      </c>
      <c r="G5" s="138" t="s">
        <v>585</v>
      </c>
      <c r="H5" s="138" t="s">
        <v>22</v>
      </c>
      <c r="I5" s="145" t="s">
        <v>20</v>
      </c>
      <c r="J5" s="143">
        <v>83712</v>
      </c>
      <c r="K5" s="153" t="s">
        <v>822</v>
      </c>
      <c r="L5" s="138" t="s">
        <v>714</v>
      </c>
      <c r="M5" s="146" t="s">
        <v>218</v>
      </c>
      <c r="N5" s="116" t="s">
        <v>23</v>
      </c>
      <c r="O5" s="157"/>
      <c r="P5" s="138" t="s">
        <v>23</v>
      </c>
      <c r="Q5" s="138" t="s">
        <v>1214</v>
      </c>
      <c r="R5" s="203">
        <v>50</v>
      </c>
      <c r="S5" s="114"/>
      <c r="T5" s="238" t="s">
        <v>446</v>
      </c>
    </row>
    <row r="6" spans="1:20" ht="21">
      <c r="A6" s="96">
        <v>4</v>
      </c>
      <c r="B6" s="211" t="s">
        <v>1122</v>
      </c>
      <c r="C6" s="211" t="s">
        <v>176</v>
      </c>
      <c r="D6" s="113"/>
      <c r="E6" s="133" t="s">
        <v>1123</v>
      </c>
      <c r="F6" s="133" t="s">
        <v>1124</v>
      </c>
      <c r="G6" s="133" t="s">
        <v>1125</v>
      </c>
      <c r="H6" s="133" t="s">
        <v>22</v>
      </c>
      <c r="I6" s="217" t="s">
        <v>20</v>
      </c>
      <c r="J6" s="143">
        <v>83704</v>
      </c>
      <c r="K6" s="222" t="s">
        <v>1126</v>
      </c>
      <c r="L6" s="133" t="s">
        <v>1127</v>
      </c>
      <c r="M6" s="220" t="s">
        <v>218</v>
      </c>
      <c r="N6" s="112"/>
      <c r="O6" s="148"/>
      <c r="P6" s="133" t="s">
        <v>23</v>
      </c>
      <c r="Q6" s="113">
        <v>1086</v>
      </c>
      <c r="R6" s="203">
        <v>50</v>
      </c>
      <c r="S6" s="114"/>
      <c r="T6" s="114"/>
    </row>
    <row r="7" spans="1:20" ht="13.2">
      <c r="A7" s="96">
        <v>5</v>
      </c>
      <c r="B7" s="211" t="s">
        <v>1391</v>
      </c>
      <c r="C7" s="211" t="s">
        <v>1392</v>
      </c>
      <c r="D7" s="113"/>
      <c r="E7" s="133"/>
      <c r="F7" s="133"/>
      <c r="G7" s="133" t="s">
        <v>1393</v>
      </c>
      <c r="H7" s="133" t="s">
        <v>836</v>
      </c>
      <c r="I7" s="217" t="s">
        <v>20</v>
      </c>
      <c r="J7" s="143">
        <v>83616</v>
      </c>
      <c r="K7" s="222"/>
      <c r="L7" s="133"/>
      <c r="M7" s="220" t="s">
        <v>218</v>
      </c>
      <c r="N7" s="112"/>
      <c r="O7" s="148"/>
      <c r="P7" s="133" t="s">
        <v>23</v>
      </c>
      <c r="Q7" s="113">
        <v>1359</v>
      </c>
      <c r="R7" s="203">
        <v>25</v>
      </c>
      <c r="S7" s="114"/>
      <c r="T7" s="238" t="s">
        <v>1394</v>
      </c>
    </row>
    <row r="8" spans="1:20" ht="31.2">
      <c r="A8" s="96">
        <v>6</v>
      </c>
      <c r="B8" s="116" t="s">
        <v>1101</v>
      </c>
      <c r="C8" s="116" t="s">
        <v>1102</v>
      </c>
      <c r="D8" s="113"/>
      <c r="E8" s="138" t="s">
        <v>968</v>
      </c>
      <c r="F8" s="138" t="s">
        <v>136</v>
      </c>
      <c r="G8" s="138" t="s">
        <v>1103</v>
      </c>
      <c r="H8" s="138" t="s">
        <v>572</v>
      </c>
      <c r="I8" s="145" t="s">
        <v>322</v>
      </c>
      <c r="J8" s="143">
        <v>97914</v>
      </c>
      <c r="K8" s="161" t="s">
        <v>1104</v>
      </c>
      <c r="L8" s="138" t="s">
        <v>574</v>
      </c>
      <c r="M8" s="146" t="s">
        <v>218</v>
      </c>
      <c r="N8" s="116" t="s">
        <v>23</v>
      </c>
      <c r="O8" s="148"/>
      <c r="P8" s="138" t="s">
        <v>23</v>
      </c>
      <c r="Q8" s="138" t="s">
        <v>1105</v>
      </c>
      <c r="R8" s="203">
        <v>50</v>
      </c>
      <c r="S8" s="114"/>
      <c r="T8" s="114"/>
    </row>
    <row r="9" spans="1:20" ht="31.2">
      <c r="A9" s="96">
        <v>7</v>
      </c>
      <c r="B9" s="116" t="s">
        <v>1323</v>
      </c>
      <c r="C9" s="116" t="s">
        <v>157</v>
      </c>
      <c r="D9" s="113"/>
      <c r="E9" s="138" t="s">
        <v>1328</v>
      </c>
      <c r="F9" s="138" t="s">
        <v>584</v>
      </c>
      <c r="G9" s="138" t="s">
        <v>585</v>
      </c>
      <c r="H9" s="138" t="s">
        <v>22</v>
      </c>
      <c r="I9" s="145" t="s">
        <v>20</v>
      </c>
      <c r="J9" s="143">
        <v>83712</v>
      </c>
      <c r="K9" s="161" t="s">
        <v>1326</v>
      </c>
      <c r="L9" s="138" t="s">
        <v>1327</v>
      </c>
      <c r="M9" s="146" t="s">
        <v>218</v>
      </c>
      <c r="N9" s="116" t="s">
        <v>23</v>
      </c>
      <c r="O9" s="148"/>
      <c r="P9" s="138" t="s">
        <v>23</v>
      </c>
      <c r="Q9" s="138" t="s">
        <v>1324</v>
      </c>
      <c r="R9" s="203">
        <v>50</v>
      </c>
      <c r="S9" s="114"/>
      <c r="T9" s="114"/>
    </row>
    <row r="10" spans="1:20" ht="21">
      <c r="A10" s="96">
        <v>8</v>
      </c>
      <c r="B10" s="116" t="s">
        <v>1282</v>
      </c>
      <c r="C10" s="116" t="s">
        <v>988</v>
      </c>
      <c r="D10" s="113"/>
      <c r="E10" s="133" t="s">
        <v>1287</v>
      </c>
      <c r="F10" s="138" t="s">
        <v>1283</v>
      </c>
      <c r="G10" s="133" t="s">
        <v>1288</v>
      </c>
      <c r="H10" s="133" t="s">
        <v>22</v>
      </c>
      <c r="I10" s="217" t="s">
        <v>20</v>
      </c>
      <c r="J10" s="143">
        <v>83704</v>
      </c>
      <c r="K10" s="222" t="s">
        <v>1289</v>
      </c>
      <c r="L10" s="133" t="s">
        <v>1290</v>
      </c>
      <c r="M10" s="146" t="s">
        <v>218</v>
      </c>
      <c r="N10" s="116"/>
      <c r="O10" s="148"/>
      <c r="P10" s="138" t="s">
        <v>23</v>
      </c>
      <c r="Q10" s="138"/>
      <c r="R10" s="203">
        <v>50</v>
      </c>
      <c r="S10" s="114"/>
      <c r="T10" s="238"/>
    </row>
    <row r="11" spans="1:20" ht="21">
      <c r="A11" s="96">
        <v>9</v>
      </c>
      <c r="B11" s="211" t="s">
        <v>1069</v>
      </c>
      <c r="C11" s="211" t="s">
        <v>503</v>
      </c>
      <c r="D11" s="133"/>
      <c r="E11" s="133" t="s">
        <v>1070</v>
      </c>
      <c r="F11" s="133" t="s">
        <v>1050</v>
      </c>
      <c r="G11" s="133" t="s">
        <v>1051</v>
      </c>
      <c r="H11" s="133" t="s">
        <v>22</v>
      </c>
      <c r="I11" s="217" t="s">
        <v>20</v>
      </c>
      <c r="J11" s="143">
        <v>83702</v>
      </c>
      <c r="K11" s="161" t="s">
        <v>1071</v>
      </c>
      <c r="L11" s="133" t="s">
        <v>1072</v>
      </c>
      <c r="M11" s="220" t="s">
        <v>215</v>
      </c>
      <c r="N11" s="112"/>
      <c r="O11" s="148"/>
      <c r="P11" s="133" t="s">
        <v>1073</v>
      </c>
      <c r="Q11" s="113">
        <v>1132</v>
      </c>
      <c r="R11" s="203">
        <v>50</v>
      </c>
      <c r="S11" s="214"/>
      <c r="T11" s="214"/>
    </row>
    <row r="12" spans="1:20" ht="21">
      <c r="A12" s="96">
        <v>10</v>
      </c>
      <c r="B12" s="116" t="s">
        <v>592</v>
      </c>
      <c r="C12" s="116" t="s">
        <v>25</v>
      </c>
      <c r="D12" s="113"/>
      <c r="E12" s="138" t="s">
        <v>146</v>
      </c>
      <c r="F12" s="138" t="s">
        <v>593</v>
      </c>
      <c r="G12" s="138" t="s">
        <v>594</v>
      </c>
      <c r="H12" s="138" t="s">
        <v>181</v>
      </c>
      <c r="I12" s="145" t="s">
        <v>20</v>
      </c>
      <c r="J12" s="143">
        <v>83815</v>
      </c>
      <c r="K12" s="161" t="s">
        <v>595</v>
      </c>
      <c r="L12" s="138" t="s">
        <v>596</v>
      </c>
      <c r="M12" s="146" t="s">
        <v>215</v>
      </c>
      <c r="N12" s="116" t="s">
        <v>23</v>
      </c>
      <c r="O12" s="148"/>
      <c r="P12" s="133" t="s">
        <v>23</v>
      </c>
      <c r="Q12" s="113">
        <v>14798</v>
      </c>
      <c r="R12" s="203">
        <v>50</v>
      </c>
      <c r="S12" s="114"/>
      <c r="T12" s="114"/>
    </row>
    <row r="13" spans="1:20" ht="21">
      <c r="A13" s="96">
        <v>11</v>
      </c>
      <c r="B13" s="96" t="s">
        <v>222</v>
      </c>
      <c r="C13" s="96" t="s">
        <v>223</v>
      </c>
      <c r="D13" s="67"/>
      <c r="E13" s="67" t="s">
        <v>224</v>
      </c>
      <c r="F13" s="67" t="s">
        <v>225</v>
      </c>
      <c r="G13" s="67" t="s">
        <v>226</v>
      </c>
      <c r="H13" s="67" t="s">
        <v>35</v>
      </c>
      <c r="I13" s="81" t="s">
        <v>20</v>
      </c>
      <c r="J13" s="81">
        <v>83843</v>
      </c>
      <c r="K13" s="282" t="s">
        <v>1266</v>
      </c>
      <c r="L13" s="67" t="s">
        <v>227</v>
      </c>
      <c r="M13" s="103" t="s">
        <v>218</v>
      </c>
      <c r="N13" s="96" t="s">
        <v>23</v>
      </c>
      <c r="O13" s="51"/>
      <c r="P13" s="133" t="s">
        <v>23</v>
      </c>
      <c r="Q13" s="113">
        <v>605503</v>
      </c>
      <c r="R13" s="203">
        <v>50</v>
      </c>
      <c r="S13" s="114"/>
      <c r="T13" s="114"/>
    </row>
    <row r="14" spans="1:20" ht="31.2">
      <c r="A14" s="96">
        <v>12</v>
      </c>
      <c r="B14" s="116" t="s">
        <v>658</v>
      </c>
      <c r="C14" s="116" t="s">
        <v>659</v>
      </c>
      <c r="D14" s="138"/>
      <c r="E14" s="138" t="s">
        <v>660</v>
      </c>
      <c r="F14" s="138" t="s">
        <v>90</v>
      </c>
      <c r="G14" s="138" t="s">
        <v>661</v>
      </c>
      <c r="H14" s="138" t="s">
        <v>662</v>
      </c>
      <c r="I14" s="156" t="s">
        <v>20</v>
      </c>
      <c r="J14" s="155">
        <v>83320</v>
      </c>
      <c r="K14" s="152" t="s">
        <v>663</v>
      </c>
      <c r="L14" s="138" t="s">
        <v>664</v>
      </c>
      <c r="M14" s="146" t="s">
        <v>218</v>
      </c>
      <c r="N14" s="112"/>
      <c r="O14" s="148"/>
      <c r="P14" s="133" t="s">
        <v>23</v>
      </c>
      <c r="Q14" s="113">
        <v>6010009483</v>
      </c>
      <c r="R14" s="203">
        <v>50</v>
      </c>
      <c r="S14" s="238"/>
      <c r="T14" s="114"/>
    </row>
    <row r="15" spans="1:20" ht="21">
      <c r="A15" s="96">
        <v>13</v>
      </c>
      <c r="B15" s="116" t="s">
        <v>652</v>
      </c>
      <c r="C15" s="211" t="s">
        <v>755</v>
      </c>
      <c r="D15" s="138"/>
      <c r="E15" s="133" t="s">
        <v>1083</v>
      </c>
      <c r="F15" s="138" t="s">
        <v>654</v>
      </c>
      <c r="G15" s="138" t="s">
        <v>655</v>
      </c>
      <c r="H15" s="138" t="s">
        <v>194</v>
      </c>
      <c r="I15" s="156" t="s">
        <v>20</v>
      </c>
      <c r="J15" s="155">
        <v>83522</v>
      </c>
      <c r="K15" s="152" t="s">
        <v>656</v>
      </c>
      <c r="L15" s="133" t="s">
        <v>1084</v>
      </c>
      <c r="M15" s="146" t="s">
        <v>218</v>
      </c>
      <c r="N15" s="116" t="s">
        <v>23</v>
      </c>
      <c r="O15" s="148"/>
      <c r="P15" s="133" t="s">
        <v>23</v>
      </c>
      <c r="Q15" s="113">
        <v>5362</v>
      </c>
      <c r="R15" s="203">
        <v>50</v>
      </c>
      <c r="S15" s="114"/>
      <c r="T15" s="114"/>
    </row>
    <row r="16" spans="1:20" ht="21">
      <c r="A16" s="96">
        <v>14</v>
      </c>
      <c r="B16" s="149" t="s">
        <v>551</v>
      </c>
      <c r="C16" s="149" t="s">
        <v>552</v>
      </c>
      <c r="D16" s="150" t="s">
        <v>1081</v>
      </c>
      <c r="E16" s="150" t="s">
        <v>235</v>
      </c>
      <c r="F16" s="150" t="s">
        <v>553</v>
      </c>
      <c r="G16" s="150" t="s">
        <v>554</v>
      </c>
      <c r="H16" s="150" t="s">
        <v>555</v>
      </c>
      <c r="I16" s="151" t="s">
        <v>20</v>
      </c>
      <c r="J16" s="147">
        <v>83330</v>
      </c>
      <c r="K16" s="152" t="s">
        <v>556</v>
      </c>
      <c r="L16" s="150" t="s">
        <v>557</v>
      </c>
      <c r="M16" s="146" t="s">
        <v>218</v>
      </c>
      <c r="N16" s="116"/>
      <c r="O16" s="148"/>
      <c r="P16" s="138" t="s">
        <v>23</v>
      </c>
      <c r="Q16" s="113"/>
      <c r="R16" s="203">
        <v>0</v>
      </c>
      <c r="S16" s="164" t="s">
        <v>1074</v>
      </c>
      <c r="T16" s="114"/>
    </row>
    <row r="17" spans="1:20" s="22" customFormat="1" ht="21">
      <c r="A17" s="96">
        <v>15</v>
      </c>
      <c r="B17" s="96" t="s">
        <v>57</v>
      </c>
      <c r="C17" s="96" t="s">
        <v>15</v>
      </c>
      <c r="D17" s="67"/>
      <c r="E17" s="67" t="s">
        <v>58</v>
      </c>
      <c r="F17" s="67" t="s">
        <v>59</v>
      </c>
      <c r="G17" s="67" t="s">
        <v>60</v>
      </c>
      <c r="H17" s="67" t="s">
        <v>61</v>
      </c>
      <c r="I17" s="81" t="s">
        <v>20</v>
      </c>
      <c r="J17" s="81" t="s">
        <v>62</v>
      </c>
      <c r="K17" s="44" t="str">
        <f>HYPERLINK("mailto:bdille@weiserhospital.org","bdille@weiserhospital.org")</f>
        <v>bdille@weiserhospital.org</v>
      </c>
      <c r="L17" s="160" t="s">
        <v>1144</v>
      </c>
      <c r="M17" s="103" t="s">
        <v>218</v>
      </c>
      <c r="N17" s="96" t="s">
        <v>23</v>
      </c>
      <c r="O17" s="78"/>
      <c r="P17" s="138" t="s">
        <v>23</v>
      </c>
      <c r="Q17" s="113">
        <v>69694</v>
      </c>
      <c r="R17" s="205">
        <v>50</v>
      </c>
      <c r="S17" s="238"/>
      <c r="T17" s="238"/>
    </row>
    <row r="18" spans="1:20" s="22" customFormat="1" ht="21">
      <c r="A18" s="96">
        <v>16</v>
      </c>
      <c r="B18" s="116" t="s">
        <v>998</v>
      </c>
      <c r="C18" s="116" t="s">
        <v>255</v>
      </c>
      <c r="D18" s="138" t="s">
        <v>1031</v>
      </c>
      <c r="E18" s="138" t="s">
        <v>1032</v>
      </c>
      <c r="F18" s="138" t="s">
        <v>999</v>
      </c>
      <c r="G18" s="138" t="s">
        <v>1000</v>
      </c>
      <c r="H18" s="138" t="s">
        <v>1001</v>
      </c>
      <c r="I18" s="156" t="s">
        <v>20</v>
      </c>
      <c r="J18" s="155">
        <v>83422</v>
      </c>
      <c r="K18" s="152" t="s">
        <v>1003</v>
      </c>
      <c r="L18" s="138" t="s">
        <v>1002</v>
      </c>
      <c r="M18" s="146" t="s">
        <v>218</v>
      </c>
      <c r="N18" s="112"/>
      <c r="O18" s="78"/>
      <c r="P18" s="138" t="s">
        <v>23</v>
      </c>
      <c r="Q18" s="113">
        <v>155163</v>
      </c>
      <c r="R18" s="205">
        <v>50</v>
      </c>
      <c r="S18" s="238"/>
      <c r="T18" s="238"/>
    </row>
    <row r="19" spans="1:20" s="22" customFormat="1" ht="31.2">
      <c r="A19" s="96">
        <v>17</v>
      </c>
      <c r="B19" s="116" t="s">
        <v>1293</v>
      </c>
      <c r="C19" s="116" t="s">
        <v>53</v>
      </c>
      <c r="D19" s="138"/>
      <c r="E19" s="138"/>
      <c r="F19" s="138" t="s">
        <v>805</v>
      </c>
      <c r="G19" s="138" t="s">
        <v>1306</v>
      </c>
      <c r="H19" s="138" t="s">
        <v>807</v>
      </c>
      <c r="I19" s="156" t="s">
        <v>20</v>
      </c>
      <c r="J19" s="155">
        <v>83338</v>
      </c>
      <c r="K19" s="152" t="s">
        <v>1307</v>
      </c>
      <c r="L19" s="138" t="s">
        <v>1308</v>
      </c>
      <c r="M19" s="146" t="s">
        <v>218</v>
      </c>
      <c r="N19" s="112"/>
      <c r="O19" s="78"/>
      <c r="P19" s="138" t="s">
        <v>23</v>
      </c>
      <c r="Q19" s="138" t="s">
        <v>1324</v>
      </c>
      <c r="R19" s="205">
        <v>50</v>
      </c>
      <c r="S19" s="238"/>
      <c r="T19" s="238"/>
    </row>
    <row r="20" spans="1:20" s="22" customFormat="1" ht="31.2">
      <c r="A20" s="96">
        <v>18</v>
      </c>
      <c r="B20" s="211" t="s">
        <v>748</v>
      </c>
      <c r="C20" s="211" t="s">
        <v>749</v>
      </c>
      <c r="D20" s="133" t="s">
        <v>913</v>
      </c>
      <c r="E20" s="133" t="s">
        <v>910</v>
      </c>
      <c r="F20" s="133" t="s">
        <v>42</v>
      </c>
      <c r="G20" s="133" t="s">
        <v>914</v>
      </c>
      <c r="H20" s="133" t="s">
        <v>44</v>
      </c>
      <c r="I20" s="215" t="s">
        <v>20</v>
      </c>
      <c r="J20" s="155">
        <v>83638</v>
      </c>
      <c r="K20" s="233" t="s">
        <v>915</v>
      </c>
      <c r="L20" s="133" t="s">
        <v>916</v>
      </c>
      <c r="M20" s="220" t="s">
        <v>218</v>
      </c>
      <c r="N20" s="112"/>
      <c r="O20" s="78"/>
      <c r="P20" s="138" t="s">
        <v>23</v>
      </c>
      <c r="Q20" s="138" t="s">
        <v>1190</v>
      </c>
      <c r="R20" s="205">
        <v>50</v>
      </c>
      <c r="S20" s="238"/>
      <c r="T20" s="214"/>
    </row>
    <row r="21" spans="1:20" ht="21">
      <c r="A21" s="96">
        <v>19</v>
      </c>
      <c r="B21" s="96" t="s">
        <v>65</v>
      </c>
      <c r="C21" s="96" t="s">
        <v>66</v>
      </c>
      <c r="D21" s="160" t="s">
        <v>590</v>
      </c>
      <c r="E21" s="67" t="s">
        <v>228</v>
      </c>
      <c r="F21" s="67" t="s">
        <v>67</v>
      </c>
      <c r="G21" s="67" t="s">
        <v>21</v>
      </c>
      <c r="H21" s="67" t="s">
        <v>22</v>
      </c>
      <c r="I21" s="61" t="s">
        <v>20</v>
      </c>
      <c r="J21" s="61">
        <v>83712</v>
      </c>
      <c r="K21" s="244" t="s">
        <v>1030</v>
      </c>
      <c r="L21" s="67" t="s">
        <v>68</v>
      </c>
      <c r="M21" s="103" t="s">
        <v>218</v>
      </c>
      <c r="N21" s="96" t="s">
        <v>23</v>
      </c>
      <c r="O21" s="51"/>
      <c r="P21" s="138"/>
      <c r="Q21" s="113"/>
      <c r="R21" s="112"/>
      <c r="S21" s="238" t="s">
        <v>744</v>
      </c>
      <c r="T21" s="114"/>
    </row>
    <row r="22" spans="1:20" ht="21">
      <c r="A22" s="96">
        <v>20</v>
      </c>
      <c r="B22" s="116" t="s">
        <v>1161</v>
      </c>
      <c r="C22" s="116" t="s">
        <v>400</v>
      </c>
      <c r="D22" s="113"/>
      <c r="E22" s="138" t="s">
        <v>27</v>
      </c>
      <c r="F22" s="138" t="s">
        <v>1162</v>
      </c>
      <c r="G22" s="138" t="s">
        <v>1163</v>
      </c>
      <c r="H22" s="138" t="s">
        <v>181</v>
      </c>
      <c r="I22" s="145" t="s">
        <v>20</v>
      </c>
      <c r="J22" s="143">
        <v>83814</v>
      </c>
      <c r="K22" s="152" t="s">
        <v>1164</v>
      </c>
      <c r="L22" s="138" t="s">
        <v>1165</v>
      </c>
      <c r="M22" s="146" t="s">
        <v>218</v>
      </c>
      <c r="N22" s="116" t="s">
        <v>23</v>
      </c>
      <c r="O22" s="148"/>
      <c r="P22" s="138" t="s">
        <v>23</v>
      </c>
      <c r="Q22" s="138" t="s">
        <v>1166</v>
      </c>
      <c r="R22" s="203">
        <v>50</v>
      </c>
      <c r="S22" s="164" t="s">
        <v>618</v>
      </c>
      <c r="T22" s="114"/>
    </row>
    <row r="23" spans="1:20" ht="21">
      <c r="A23" s="96">
        <v>21</v>
      </c>
      <c r="B23" s="211" t="s">
        <v>1168</v>
      </c>
      <c r="C23" s="211" t="s">
        <v>53</v>
      </c>
      <c r="D23" s="113"/>
      <c r="E23" s="133" t="s">
        <v>879</v>
      </c>
      <c r="F23" s="133" t="s">
        <v>730</v>
      </c>
      <c r="G23" s="133" t="s">
        <v>731</v>
      </c>
      <c r="H23" s="133" t="s">
        <v>732</v>
      </c>
      <c r="I23" s="217" t="s">
        <v>20</v>
      </c>
      <c r="J23" s="143">
        <v>83617</v>
      </c>
      <c r="K23" s="233" t="s">
        <v>1169</v>
      </c>
      <c r="L23" s="133" t="s">
        <v>1170</v>
      </c>
      <c r="M23" s="220" t="s">
        <v>218</v>
      </c>
      <c r="N23" s="211" t="s">
        <v>23</v>
      </c>
      <c r="O23" s="148"/>
      <c r="P23" s="133" t="s">
        <v>23</v>
      </c>
      <c r="Q23" s="133" t="s">
        <v>1171</v>
      </c>
      <c r="R23" s="203">
        <v>50</v>
      </c>
      <c r="S23" s="214" t="s">
        <v>618</v>
      </c>
      <c r="T23" s="114"/>
    </row>
    <row r="24" spans="1:20" ht="31.2">
      <c r="A24" s="96">
        <v>22</v>
      </c>
      <c r="B24" s="211" t="s">
        <v>1359</v>
      </c>
      <c r="C24" s="211" t="s">
        <v>1360</v>
      </c>
      <c r="D24" s="113"/>
      <c r="E24" s="133" t="s">
        <v>58</v>
      </c>
      <c r="F24" s="133" t="s">
        <v>1366</v>
      </c>
      <c r="G24" s="133" t="s">
        <v>1362</v>
      </c>
      <c r="H24" s="133" t="s">
        <v>1363</v>
      </c>
      <c r="I24" s="217" t="s">
        <v>20</v>
      </c>
      <c r="J24" s="143">
        <v>83805</v>
      </c>
      <c r="K24" s="233" t="s">
        <v>1364</v>
      </c>
      <c r="L24" s="133" t="s">
        <v>1365</v>
      </c>
      <c r="M24" s="220" t="s">
        <v>218</v>
      </c>
      <c r="N24" s="211" t="s">
        <v>23</v>
      </c>
      <c r="O24" s="148"/>
      <c r="P24" s="133" t="s">
        <v>23</v>
      </c>
      <c r="Q24" s="133" t="s">
        <v>1388</v>
      </c>
      <c r="R24" s="203"/>
      <c r="S24" s="238"/>
      <c r="T24" s="114"/>
    </row>
    <row r="25" spans="1:20" ht="13.2">
      <c r="A25" s="96">
        <v>23</v>
      </c>
      <c r="B25" s="96" t="s">
        <v>69</v>
      </c>
      <c r="C25" s="96" t="s">
        <v>53</v>
      </c>
      <c r="D25" s="67"/>
      <c r="E25" s="67" t="s">
        <v>158</v>
      </c>
      <c r="F25" s="67" t="s">
        <v>0</v>
      </c>
      <c r="G25" s="67" t="s">
        <v>70</v>
      </c>
      <c r="H25" s="67" t="s">
        <v>22</v>
      </c>
      <c r="I25" s="61" t="s">
        <v>20</v>
      </c>
      <c r="J25" s="61">
        <v>83702</v>
      </c>
      <c r="K25" s="44" t="str">
        <f>HYPERLINK("https://ui.constantcontact.com/rnavmap/evaluate.rnav?activepage=subscriber.browse&amp;action=detail&amp;seq=70&amp;nback=/rnavmap/em/contacts/browse?%26listId=8%26sortColumn=emailAddress%26sortDirection=asc%26","gehrker@hotmail.com")</f>
        <v>gehrker@hotmail.com</v>
      </c>
      <c r="L25" s="67" t="s">
        <v>72</v>
      </c>
      <c r="M25" s="103" t="s">
        <v>215</v>
      </c>
      <c r="N25" s="96" t="s">
        <v>23</v>
      </c>
      <c r="O25" s="51"/>
      <c r="P25" s="138" t="s">
        <v>23</v>
      </c>
      <c r="Q25" s="113"/>
      <c r="R25" s="116" t="s">
        <v>522</v>
      </c>
      <c r="S25" s="238" t="s">
        <v>1143</v>
      </c>
      <c r="T25" s="114"/>
    </row>
    <row r="26" spans="1:20" ht="41.4">
      <c r="A26" s="96">
        <v>24</v>
      </c>
      <c r="B26" s="96" t="s">
        <v>82</v>
      </c>
      <c r="C26" s="96" t="s">
        <v>66</v>
      </c>
      <c r="D26" s="67"/>
      <c r="E26" s="67" t="s">
        <v>83</v>
      </c>
      <c r="F26" s="67" t="s">
        <v>84</v>
      </c>
      <c r="G26" s="67" t="s">
        <v>85</v>
      </c>
      <c r="H26" s="67" t="s">
        <v>22</v>
      </c>
      <c r="I26" s="61" t="s">
        <v>20</v>
      </c>
      <c r="J26" s="61">
        <v>83705</v>
      </c>
      <c r="K26" s="44" t="str">
        <f>HYPERLINK("mailto:grimesm@dhw.idaho.gov","grimesm@dhw.idaho.gov")</f>
        <v>grimesm@dhw.idaho.gov</v>
      </c>
      <c r="L26" s="67" t="s">
        <v>86</v>
      </c>
      <c r="M26" s="103" t="s">
        <v>215</v>
      </c>
      <c r="N26" s="96" t="s">
        <v>23</v>
      </c>
      <c r="O26" s="51"/>
      <c r="P26" s="133" t="s">
        <v>23</v>
      </c>
      <c r="Q26" s="113">
        <v>2607</v>
      </c>
      <c r="R26" s="203">
        <v>50</v>
      </c>
      <c r="S26" s="114"/>
      <c r="T26" s="114"/>
    </row>
    <row r="27" spans="1:20" ht="21">
      <c r="A27" s="96">
        <v>25</v>
      </c>
      <c r="B27" s="76" t="s">
        <v>102</v>
      </c>
      <c r="C27" s="76" t="s">
        <v>103</v>
      </c>
      <c r="D27" s="159" t="s">
        <v>588</v>
      </c>
      <c r="E27" s="159" t="s">
        <v>589</v>
      </c>
      <c r="F27" s="60" t="s">
        <v>105</v>
      </c>
      <c r="G27" s="60" t="s">
        <v>21</v>
      </c>
      <c r="H27" s="60" t="s">
        <v>22</v>
      </c>
      <c r="I27" s="95" t="s">
        <v>20</v>
      </c>
      <c r="J27" s="95">
        <v>83712</v>
      </c>
      <c r="K27" s="44" t="str">
        <f>HYPERLINK("mailto:harbaugr@slhs.org","harbaugr@slhs.org")</f>
        <v>harbaugr@slhs.org</v>
      </c>
      <c r="L27" s="159" t="s">
        <v>876</v>
      </c>
      <c r="M27" s="104" t="s">
        <v>218</v>
      </c>
      <c r="N27" s="76" t="s">
        <v>23</v>
      </c>
      <c r="O27" s="36"/>
      <c r="P27" s="224" t="s">
        <v>23</v>
      </c>
      <c r="Q27" s="110"/>
      <c r="R27" s="290">
        <v>50</v>
      </c>
      <c r="S27" s="237"/>
      <c r="T27" s="119"/>
    </row>
    <row r="28" spans="1:20" ht="21">
      <c r="A28" s="96">
        <v>26</v>
      </c>
      <c r="B28" s="96" t="s">
        <v>232</v>
      </c>
      <c r="C28" s="96" t="s">
        <v>233</v>
      </c>
      <c r="D28" s="160" t="s">
        <v>597</v>
      </c>
      <c r="E28" s="67" t="s">
        <v>235</v>
      </c>
      <c r="F28" s="67" t="s">
        <v>225</v>
      </c>
      <c r="G28" s="67" t="s">
        <v>226</v>
      </c>
      <c r="H28" s="67" t="s">
        <v>35</v>
      </c>
      <c r="I28" s="81" t="s">
        <v>20</v>
      </c>
      <c r="J28" s="81">
        <v>83843</v>
      </c>
      <c r="K28" s="154" t="s">
        <v>598</v>
      </c>
      <c r="L28" s="181" t="s">
        <v>1265</v>
      </c>
      <c r="M28" s="103" t="s">
        <v>218</v>
      </c>
      <c r="N28" s="139" t="s">
        <v>23</v>
      </c>
      <c r="O28" s="51"/>
      <c r="P28" s="133" t="s">
        <v>23</v>
      </c>
      <c r="Q28" s="113">
        <v>605503</v>
      </c>
      <c r="R28" s="203">
        <v>50</v>
      </c>
      <c r="S28" s="164" t="s">
        <v>618</v>
      </c>
      <c r="T28" s="164"/>
    </row>
    <row r="29" spans="1:20" ht="21">
      <c r="A29" s="96">
        <v>27</v>
      </c>
      <c r="B29" s="211" t="s">
        <v>107</v>
      </c>
      <c r="C29" s="211" t="s">
        <v>108</v>
      </c>
      <c r="D29" s="133" t="s">
        <v>109</v>
      </c>
      <c r="E29" s="133" t="s">
        <v>1276</v>
      </c>
      <c r="F29" s="133" t="s">
        <v>111</v>
      </c>
      <c r="G29" s="133" t="s">
        <v>1277</v>
      </c>
      <c r="H29" s="133" t="s">
        <v>1278</v>
      </c>
      <c r="I29" s="215" t="s">
        <v>39</v>
      </c>
      <c r="J29" s="155">
        <v>99403</v>
      </c>
      <c r="K29" s="218" t="s">
        <v>1279</v>
      </c>
      <c r="L29" s="133" t="s">
        <v>1280</v>
      </c>
      <c r="M29" s="220" t="s">
        <v>218</v>
      </c>
      <c r="N29" s="211" t="s">
        <v>23</v>
      </c>
      <c r="O29" s="148"/>
      <c r="P29" s="133" t="s">
        <v>23</v>
      </c>
      <c r="Q29" s="133">
        <v>1172</v>
      </c>
      <c r="R29" s="203">
        <v>50</v>
      </c>
      <c r="S29" s="214" t="s">
        <v>618</v>
      </c>
      <c r="T29" s="214"/>
    </row>
    <row r="30" spans="1:20" ht="31.2">
      <c r="A30" s="96">
        <v>28</v>
      </c>
      <c r="B30" s="116" t="s">
        <v>821</v>
      </c>
      <c r="C30" s="116" t="s">
        <v>25</v>
      </c>
      <c r="D30" s="138" t="s">
        <v>547</v>
      </c>
      <c r="E30" s="138" t="s">
        <v>818</v>
      </c>
      <c r="F30" s="138" t="s">
        <v>584</v>
      </c>
      <c r="G30" s="138" t="s">
        <v>585</v>
      </c>
      <c r="H30" s="138" t="s">
        <v>22</v>
      </c>
      <c r="I30" s="156" t="s">
        <v>20</v>
      </c>
      <c r="J30" s="155">
        <v>83712</v>
      </c>
      <c r="K30" s="153" t="s">
        <v>819</v>
      </c>
      <c r="L30" s="138" t="s">
        <v>820</v>
      </c>
      <c r="M30" s="146" t="s">
        <v>218</v>
      </c>
      <c r="N30" s="116"/>
      <c r="O30" s="148"/>
      <c r="P30" s="138" t="s">
        <v>23</v>
      </c>
      <c r="Q30" s="138" t="s">
        <v>1207</v>
      </c>
      <c r="R30" s="203">
        <v>50</v>
      </c>
      <c r="S30" s="238"/>
      <c r="T30" s="164"/>
    </row>
    <row r="31" spans="1:20" ht="21">
      <c r="A31" s="96">
        <v>29</v>
      </c>
      <c r="B31" s="96" t="s">
        <v>237</v>
      </c>
      <c r="C31" s="96" t="s">
        <v>238</v>
      </c>
      <c r="D31" s="67"/>
      <c r="E31" s="181" t="s">
        <v>1139</v>
      </c>
      <c r="F31" s="67" t="s">
        <v>153</v>
      </c>
      <c r="G31" s="67" t="s">
        <v>154</v>
      </c>
      <c r="H31" s="67" t="s">
        <v>79</v>
      </c>
      <c r="I31" s="61" t="s">
        <v>20</v>
      </c>
      <c r="J31" s="61">
        <v>83404</v>
      </c>
      <c r="K31" s="74" t="str">
        <f>HYPERLINK("mailto:ljohnson@mvhospital.net","ljohnson@mvhospital.net")</f>
        <v>ljohnson@mvhospital.net</v>
      </c>
      <c r="L31" s="181" t="s">
        <v>862</v>
      </c>
      <c r="M31" s="142" t="s">
        <v>218</v>
      </c>
      <c r="N31" s="96" t="s">
        <v>23</v>
      </c>
      <c r="O31" s="87"/>
      <c r="P31" s="133" t="s">
        <v>23</v>
      </c>
      <c r="Q31" s="113">
        <v>20957</v>
      </c>
      <c r="R31" s="203">
        <v>50</v>
      </c>
      <c r="S31" s="114"/>
      <c r="T31" s="114"/>
    </row>
    <row r="32" spans="1:20" ht="21">
      <c r="A32" s="96">
        <v>30</v>
      </c>
      <c r="B32" s="116" t="s">
        <v>567</v>
      </c>
      <c r="C32" s="116" t="s">
        <v>568</v>
      </c>
      <c r="D32" s="113"/>
      <c r="E32" s="138" t="s">
        <v>569</v>
      </c>
      <c r="F32" s="138" t="s">
        <v>570</v>
      </c>
      <c r="G32" s="138" t="s">
        <v>571</v>
      </c>
      <c r="H32" s="138" t="s">
        <v>572</v>
      </c>
      <c r="I32" s="145" t="s">
        <v>322</v>
      </c>
      <c r="J32" s="143">
        <v>97914</v>
      </c>
      <c r="K32" s="153" t="s">
        <v>573</v>
      </c>
      <c r="L32" s="138" t="s">
        <v>574</v>
      </c>
      <c r="M32" s="146" t="s">
        <v>218</v>
      </c>
      <c r="N32" s="116" t="s">
        <v>23</v>
      </c>
      <c r="O32" s="157"/>
      <c r="P32" s="133" t="s">
        <v>23</v>
      </c>
      <c r="Q32" s="113">
        <v>829877070</v>
      </c>
      <c r="R32" s="203">
        <v>50</v>
      </c>
      <c r="S32" s="238"/>
      <c r="T32" s="114"/>
    </row>
    <row r="33" spans="1:20" ht="31.2">
      <c r="A33" s="96">
        <v>31</v>
      </c>
      <c r="B33" s="185" t="s">
        <v>422</v>
      </c>
      <c r="C33" s="96" t="s">
        <v>145</v>
      </c>
      <c r="D33" s="67"/>
      <c r="E33" s="181" t="s">
        <v>423</v>
      </c>
      <c r="F33" s="67" t="s">
        <v>241</v>
      </c>
      <c r="G33" s="181" t="s">
        <v>767</v>
      </c>
      <c r="H33" s="181" t="s">
        <v>22</v>
      </c>
      <c r="I33" s="210" t="s">
        <v>20</v>
      </c>
      <c r="J33" s="61">
        <v>83704</v>
      </c>
      <c r="K33" s="212" t="s">
        <v>424</v>
      </c>
      <c r="L33" s="181" t="s">
        <v>768</v>
      </c>
      <c r="M33" s="213" t="s">
        <v>215</v>
      </c>
      <c r="N33" s="96"/>
      <c r="O33" s="51"/>
      <c r="P33" s="133" t="s">
        <v>23</v>
      </c>
      <c r="Q33" s="138" t="s">
        <v>1239</v>
      </c>
      <c r="R33" s="203">
        <v>50</v>
      </c>
      <c r="S33" s="214" t="s">
        <v>769</v>
      </c>
      <c r="T33" s="214" t="s">
        <v>1241</v>
      </c>
    </row>
    <row r="34" spans="1:20" ht="31.2">
      <c r="A34" s="96">
        <v>32</v>
      </c>
      <c r="B34" s="211" t="s">
        <v>1284</v>
      </c>
      <c r="C34" s="211" t="s">
        <v>131</v>
      </c>
      <c r="D34" s="138" t="s">
        <v>178</v>
      </c>
      <c r="E34" s="133" t="s">
        <v>1300</v>
      </c>
      <c r="F34" s="133" t="s">
        <v>59</v>
      </c>
      <c r="G34" s="133" t="s">
        <v>1301</v>
      </c>
      <c r="H34" s="133" t="s">
        <v>61</v>
      </c>
      <c r="I34" s="217" t="s">
        <v>20</v>
      </c>
      <c r="J34" s="143">
        <v>83672</v>
      </c>
      <c r="K34" s="153" t="s">
        <v>1302</v>
      </c>
      <c r="L34" s="133" t="s">
        <v>1303</v>
      </c>
      <c r="M34" s="220" t="s">
        <v>218</v>
      </c>
      <c r="N34" s="116" t="s">
        <v>23</v>
      </c>
      <c r="O34" s="148"/>
      <c r="P34" s="133" t="s">
        <v>23</v>
      </c>
      <c r="Q34" s="138" t="s">
        <v>1304</v>
      </c>
      <c r="R34" s="203">
        <v>50</v>
      </c>
      <c r="S34" s="238"/>
      <c r="T34" s="214"/>
    </row>
    <row r="35" spans="1:20" ht="31.2">
      <c r="A35" s="96">
        <v>33</v>
      </c>
      <c r="B35" s="211" t="s">
        <v>740</v>
      </c>
      <c r="C35" s="116" t="s">
        <v>741</v>
      </c>
      <c r="D35" s="113"/>
      <c r="E35" s="133"/>
      <c r="F35" s="138" t="s">
        <v>1156</v>
      </c>
      <c r="G35" s="133" t="s">
        <v>99</v>
      </c>
      <c r="H35" s="133" t="s">
        <v>100</v>
      </c>
      <c r="I35" s="217" t="s">
        <v>20</v>
      </c>
      <c r="J35" s="143">
        <v>83301</v>
      </c>
      <c r="K35" s="153" t="s">
        <v>1157</v>
      </c>
      <c r="L35" s="133" t="s">
        <v>743</v>
      </c>
      <c r="M35" s="220" t="s">
        <v>218</v>
      </c>
      <c r="N35" s="112"/>
      <c r="O35" s="148"/>
      <c r="P35" s="133" t="s">
        <v>23</v>
      </c>
      <c r="Q35" s="138" t="s">
        <v>1158</v>
      </c>
      <c r="R35" s="203">
        <v>50</v>
      </c>
      <c r="S35" s="214"/>
      <c r="T35" s="214"/>
    </row>
    <row r="36" spans="1:20" ht="21">
      <c r="A36" s="96">
        <v>34</v>
      </c>
      <c r="B36" s="211" t="s">
        <v>740</v>
      </c>
      <c r="C36" s="211" t="s">
        <v>581</v>
      </c>
      <c r="D36" s="113"/>
      <c r="E36" s="133"/>
      <c r="F36" s="133" t="s">
        <v>244</v>
      </c>
      <c r="G36" s="133" t="s">
        <v>120</v>
      </c>
      <c r="H36" s="133" t="s">
        <v>38</v>
      </c>
      <c r="I36" s="217" t="s">
        <v>39</v>
      </c>
      <c r="J36" s="143">
        <v>99201</v>
      </c>
      <c r="K36" s="218" t="s">
        <v>1254</v>
      </c>
      <c r="L36" s="133" t="s">
        <v>121</v>
      </c>
      <c r="M36" s="220" t="s">
        <v>215</v>
      </c>
      <c r="N36" s="112"/>
      <c r="O36" s="148"/>
      <c r="P36" s="133" t="s">
        <v>23</v>
      </c>
      <c r="Q36" s="138"/>
      <c r="R36" s="203"/>
      <c r="S36" s="238" t="s">
        <v>1256</v>
      </c>
      <c r="T36" s="214"/>
    </row>
    <row r="37" spans="1:20" ht="31.2">
      <c r="A37" s="96">
        <v>35</v>
      </c>
      <c r="B37" s="211" t="s">
        <v>1093</v>
      </c>
      <c r="C37" s="211" t="s">
        <v>1094</v>
      </c>
      <c r="D37" s="113"/>
      <c r="E37" s="133" t="s">
        <v>1095</v>
      </c>
      <c r="F37" s="133" t="s">
        <v>90</v>
      </c>
      <c r="G37" s="133" t="s">
        <v>1096</v>
      </c>
      <c r="H37" s="133" t="s">
        <v>92</v>
      </c>
      <c r="I37" s="217" t="s">
        <v>20</v>
      </c>
      <c r="J37" s="143">
        <v>83340</v>
      </c>
      <c r="K37" s="153" t="s">
        <v>1097</v>
      </c>
      <c r="L37" s="133" t="s">
        <v>1098</v>
      </c>
      <c r="M37" s="220" t="s">
        <v>218</v>
      </c>
      <c r="N37" s="112"/>
      <c r="O37" s="148"/>
      <c r="P37" s="133" t="s">
        <v>23</v>
      </c>
      <c r="Q37" s="133" t="s">
        <v>1215</v>
      </c>
      <c r="R37" s="203">
        <v>50</v>
      </c>
      <c r="S37" s="238"/>
      <c r="T37" s="214"/>
    </row>
    <row r="38" spans="1:20" ht="31.2">
      <c r="A38" s="96">
        <v>36</v>
      </c>
      <c r="B38" s="211" t="s">
        <v>802</v>
      </c>
      <c r="C38" s="211" t="s">
        <v>803</v>
      </c>
      <c r="D38" s="113"/>
      <c r="E38" s="133" t="s">
        <v>804</v>
      </c>
      <c r="F38" s="133" t="s">
        <v>805</v>
      </c>
      <c r="G38" s="133" t="s">
        <v>806</v>
      </c>
      <c r="H38" s="133" t="s">
        <v>807</v>
      </c>
      <c r="I38" s="217" t="s">
        <v>20</v>
      </c>
      <c r="J38" s="143">
        <v>83338</v>
      </c>
      <c r="K38" s="153" t="s">
        <v>808</v>
      </c>
      <c r="L38" s="133" t="s">
        <v>1183</v>
      </c>
      <c r="M38" s="220" t="s">
        <v>218</v>
      </c>
      <c r="N38" s="116" t="s">
        <v>23</v>
      </c>
      <c r="O38" s="148"/>
      <c r="P38" s="133" t="s">
        <v>23</v>
      </c>
      <c r="Q38" s="138" t="s">
        <v>1184</v>
      </c>
      <c r="R38" s="203">
        <v>50</v>
      </c>
      <c r="S38" s="214"/>
      <c r="T38" s="214"/>
    </row>
    <row r="39" spans="1:20" ht="21">
      <c r="A39" s="96">
        <v>37</v>
      </c>
      <c r="B39" s="96" t="s">
        <v>117</v>
      </c>
      <c r="C39" s="96" t="s">
        <v>118</v>
      </c>
      <c r="D39" s="67" t="s">
        <v>243</v>
      </c>
      <c r="E39" s="160" t="s">
        <v>1099</v>
      </c>
      <c r="F39" s="67" t="s">
        <v>244</v>
      </c>
      <c r="G39" s="67" t="s">
        <v>120</v>
      </c>
      <c r="H39" s="67" t="s">
        <v>38</v>
      </c>
      <c r="I39" s="61" t="s">
        <v>39</v>
      </c>
      <c r="J39" s="61">
        <v>99201</v>
      </c>
      <c r="K39" s="74" t="str">
        <f>HYPERLINK("mailto:langebartel@coffman.com","langebartel@coffman.com")</f>
        <v>langebartel@coffman.com</v>
      </c>
      <c r="L39" s="67" t="s">
        <v>121</v>
      </c>
      <c r="M39" s="103" t="s">
        <v>215</v>
      </c>
      <c r="N39" s="96"/>
      <c r="O39" s="51"/>
      <c r="P39" s="133" t="s">
        <v>23</v>
      </c>
      <c r="Q39" s="138" t="s">
        <v>1100</v>
      </c>
      <c r="R39" s="203">
        <v>50</v>
      </c>
      <c r="S39" s="114"/>
      <c r="T39" s="114"/>
    </row>
    <row r="40" spans="1:20" ht="21">
      <c r="A40" s="96">
        <v>38</v>
      </c>
      <c r="B40" s="96" t="s">
        <v>122</v>
      </c>
      <c r="C40" s="96" t="s">
        <v>123</v>
      </c>
      <c r="D40" s="67" t="s">
        <v>0</v>
      </c>
      <c r="E40" s="67"/>
      <c r="F40" s="160" t="s">
        <v>247</v>
      </c>
      <c r="G40" s="181" t="s">
        <v>1286</v>
      </c>
      <c r="H40" s="181" t="s">
        <v>836</v>
      </c>
      <c r="I40" s="81" t="s">
        <v>20</v>
      </c>
      <c r="J40" s="81">
        <v>83616</v>
      </c>
      <c r="K40" s="154" t="s">
        <v>1142</v>
      </c>
      <c r="L40" s="92" t="s">
        <v>125</v>
      </c>
      <c r="M40" s="103" t="s">
        <v>218</v>
      </c>
      <c r="N40" s="96"/>
      <c r="O40" s="51"/>
      <c r="P40" s="158" t="s">
        <v>23</v>
      </c>
      <c r="Q40" s="113"/>
      <c r="R40" s="112"/>
      <c r="S40" s="238" t="s">
        <v>1143</v>
      </c>
      <c r="T40" s="114"/>
    </row>
    <row r="41" spans="1:20" ht="21">
      <c r="A41" s="96">
        <v>39</v>
      </c>
      <c r="B41" s="116" t="s">
        <v>365</v>
      </c>
      <c r="C41" s="116" t="s">
        <v>150</v>
      </c>
      <c r="D41" s="113"/>
      <c r="E41" s="138" t="s">
        <v>602</v>
      </c>
      <c r="F41" s="138" t="s">
        <v>603</v>
      </c>
      <c r="G41" s="138" t="s">
        <v>604</v>
      </c>
      <c r="H41" s="138" t="s">
        <v>22</v>
      </c>
      <c r="I41" s="156" t="s">
        <v>20</v>
      </c>
      <c r="J41" s="155">
        <v>83707</v>
      </c>
      <c r="K41" s="153" t="s">
        <v>1222</v>
      </c>
      <c r="L41" s="162" t="s">
        <v>606</v>
      </c>
      <c r="M41" s="146" t="s">
        <v>215</v>
      </c>
      <c r="N41" s="112"/>
      <c r="O41" s="148"/>
      <c r="P41" s="266" t="s">
        <v>23</v>
      </c>
      <c r="Q41" s="133" t="s">
        <v>1138</v>
      </c>
      <c r="R41" s="203">
        <v>50</v>
      </c>
      <c r="S41" s="238"/>
      <c r="T41" s="114"/>
    </row>
    <row r="42" spans="1:20" ht="21">
      <c r="A42" s="96">
        <v>40</v>
      </c>
      <c r="B42" s="211" t="s">
        <v>1174</v>
      </c>
      <c r="C42" s="211" t="s">
        <v>150</v>
      </c>
      <c r="D42" s="113"/>
      <c r="E42" s="133" t="s">
        <v>1175</v>
      </c>
      <c r="F42" s="133" t="s">
        <v>413</v>
      </c>
      <c r="G42" s="133" t="s">
        <v>1176</v>
      </c>
      <c r="H42" s="133" t="s">
        <v>22</v>
      </c>
      <c r="I42" s="215" t="s">
        <v>20</v>
      </c>
      <c r="J42" s="215" t="s">
        <v>1177</v>
      </c>
      <c r="K42" s="218" t="s">
        <v>1178</v>
      </c>
      <c r="L42" s="272" t="s">
        <v>1179</v>
      </c>
      <c r="M42" s="220" t="s">
        <v>215</v>
      </c>
      <c r="N42" s="112"/>
      <c r="O42" s="148"/>
      <c r="P42" s="266" t="s">
        <v>23</v>
      </c>
      <c r="Q42" s="133" t="s">
        <v>1180</v>
      </c>
      <c r="R42" s="203">
        <v>50</v>
      </c>
      <c r="S42" s="238"/>
      <c r="T42" s="114"/>
    </row>
    <row r="43" spans="1:20" ht="21">
      <c r="A43" s="96">
        <v>41</v>
      </c>
      <c r="B43" s="211" t="s">
        <v>127</v>
      </c>
      <c r="C43" s="211" t="s">
        <v>66</v>
      </c>
      <c r="D43" s="113"/>
      <c r="E43" s="133" t="s">
        <v>1382</v>
      </c>
      <c r="F43" s="133" t="s">
        <v>1383</v>
      </c>
      <c r="G43" s="133" t="s">
        <v>1384</v>
      </c>
      <c r="H43" s="133" t="s">
        <v>797</v>
      </c>
      <c r="I43" s="215" t="s">
        <v>20</v>
      </c>
      <c r="J43" s="215">
        <v>83213</v>
      </c>
      <c r="K43" s="153" t="s">
        <v>1385</v>
      </c>
      <c r="L43" s="272" t="s">
        <v>1386</v>
      </c>
      <c r="M43" s="220" t="s">
        <v>218</v>
      </c>
      <c r="N43" s="112"/>
      <c r="O43" s="148"/>
      <c r="P43" s="266" t="s">
        <v>23</v>
      </c>
      <c r="Q43" s="133" t="s">
        <v>1387</v>
      </c>
      <c r="R43" s="203">
        <v>50</v>
      </c>
      <c r="S43" s="238"/>
      <c r="T43" s="114"/>
    </row>
    <row r="44" spans="1:20" ht="21">
      <c r="A44" s="96">
        <v>42</v>
      </c>
      <c r="B44" s="96" t="s">
        <v>127</v>
      </c>
      <c r="C44" s="96" t="s">
        <v>128</v>
      </c>
      <c r="D44" s="160" t="s">
        <v>547</v>
      </c>
      <c r="E44" s="67" t="s">
        <v>245</v>
      </c>
      <c r="F44" s="160" t="s">
        <v>252</v>
      </c>
      <c r="G44" s="160" t="s">
        <v>689</v>
      </c>
      <c r="H44" s="67" t="s">
        <v>22</v>
      </c>
      <c r="I44" s="61" t="s">
        <v>20</v>
      </c>
      <c r="J44" s="61">
        <v>83702</v>
      </c>
      <c r="K44" s="74" t="str">
        <f>HYPERLINK("mailto:timm@ctagroup.com","timm@ctagroup.com")</f>
        <v>timm@ctagroup.com</v>
      </c>
      <c r="L44" s="160" t="s">
        <v>1107</v>
      </c>
      <c r="M44" s="103" t="s">
        <v>215</v>
      </c>
      <c r="N44" s="96"/>
      <c r="O44" s="78"/>
      <c r="P44" s="138" t="s">
        <v>23</v>
      </c>
      <c r="Q44" s="138" t="s">
        <v>1108</v>
      </c>
      <c r="R44" s="203">
        <v>50</v>
      </c>
      <c r="S44" s="114"/>
      <c r="T44" s="114"/>
    </row>
    <row r="45" spans="1:20" ht="26.4">
      <c r="A45" s="96">
        <v>43</v>
      </c>
      <c r="B45" s="211" t="s">
        <v>1133</v>
      </c>
      <c r="C45" s="211" t="s">
        <v>131</v>
      </c>
      <c r="D45" s="138"/>
      <c r="E45" s="133" t="s">
        <v>1134</v>
      </c>
      <c r="F45" s="133" t="s">
        <v>1115</v>
      </c>
      <c r="G45" s="133" t="s">
        <v>1135</v>
      </c>
      <c r="H45" s="133" t="s">
        <v>22</v>
      </c>
      <c r="I45" s="217" t="s">
        <v>20</v>
      </c>
      <c r="J45" s="143">
        <v>83719</v>
      </c>
      <c r="K45" s="218" t="s">
        <v>1136</v>
      </c>
      <c r="L45" s="133" t="s">
        <v>1137</v>
      </c>
      <c r="M45" s="220" t="s">
        <v>215</v>
      </c>
      <c r="N45" s="112"/>
      <c r="O45" s="78"/>
      <c r="P45" s="133" t="s">
        <v>23</v>
      </c>
      <c r="Q45" s="138">
        <v>171138</v>
      </c>
      <c r="R45" s="203">
        <v>50</v>
      </c>
      <c r="S45" s="114"/>
      <c r="T45" s="114"/>
    </row>
    <row r="46" spans="1:20" ht="21">
      <c r="A46" s="96">
        <v>44</v>
      </c>
      <c r="B46" s="76" t="s">
        <v>133</v>
      </c>
      <c r="C46" s="76" t="s">
        <v>37</v>
      </c>
      <c r="D46" s="60" t="s">
        <v>134</v>
      </c>
      <c r="E46" s="60" t="s">
        <v>0</v>
      </c>
      <c r="F46" s="60" t="s">
        <v>247</v>
      </c>
      <c r="G46" s="60" t="s">
        <v>137</v>
      </c>
      <c r="H46" s="60" t="s">
        <v>22</v>
      </c>
      <c r="I46" s="95" t="s">
        <v>20</v>
      </c>
      <c r="J46" s="95">
        <v>83706</v>
      </c>
      <c r="K46" s="44" t="str">
        <f>HYPERLINK("mailto:willmorg@sarmc.org","morganida@gmail.com")</f>
        <v>morganida@gmail.com</v>
      </c>
      <c r="L46" s="60" t="s">
        <v>248</v>
      </c>
      <c r="M46" s="140" t="s">
        <v>218</v>
      </c>
      <c r="N46" s="76"/>
      <c r="O46" s="36"/>
      <c r="P46" s="224" t="s">
        <v>23</v>
      </c>
      <c r="Q46" s="113"/>
      <c r="R46" s="112"/>
      <c r="S46" s="238" t="s">
        <v>1143</v>
      </c>
      <c r="T46" s="114"/>
    </row>
    <row r="47" spans="1:20" ht="31.2">
      <c r="A47" s="96">
        <v>45</v>
      </c>
      <c r="B47" s="149" t="s">
        <v>133</v>
      </c>
      <c r="C47" s="149" t="s">
        <v>1258</v>
      </c>
      <c r="D47" s="117"/>
      <c r="E47" s="150" t="s">
        <v>1297</v>
      </c>
      <c r="F47" s="150" t="s">
        <v>1298</v>
      </c>
      <c r="G47" s="150" t="s">
        <v>1260</v>
      </c>
      <c r="H47" s="150" t="s">
        <v>50</v>
      </c>
      <c r="I47" s="168" t="s">
        <v>20</v>
      </c>
      <c r="J47" s="165">
        <v>83687</v>
      </c>
      <c r="K47" s="152" t="s">
        <v>1261</v>
      </c>
      <c r="L47" s="150" t="s">
        <v>1262</v>
      </c>
      <c r="M47" s="166" t="s">
        <v>215</v>
      </c>
      <c r="N47" s="115"/>
      <c r="O47" s="167"/>
      <c r="P47" s="224" t="s">
        <v>23</v>
      </c>
      <c r="Q47" s="113"/>
      <c r="R47" s="112"/>
      <c r="S47" s="238" t="s">
        <v>280</v>
      </c>
      <c r="T47" s="114"/>
    </row>
    <row r="48" spans="1:20" ht="31.2">
      <c r="A48" s="96">
        <v>46</v>
      </c>
      <c r="B48" s="149" t="s">
        <v>1209</v>
      </c>
      <c r="C48" s="149" t="s">
        <v>1210</v>
      </c>
      <c r="D48" s="117"/>
      <c r="E48" s="150" t="s">
        <v>1211</v>
      </c>
      <c r="F48" s="150" t="s">
        <v>1212</v>
      </c>
      <c r="G48" s="150" t="s">
        <v>1096</v>
      </c>
      <c r="H48" s="150" t="s">
        <v>92</v>
      </c>
      <c r="I48" s="168" t="s">
        <v>20</v>
      </c>
      <c r="J48" s="165">
        <v>83340</v>
      </c>
      <c r="K48" s="152" t="s">
        <v>1232</v>
      </c>
      <c r="L48" s="150" t="s">
        <v>1213</v>
      </c>
      <c r="M48" s="166" t="s">
        <v>218</v>
      </c>
      <c r="N48" s="115"/>
      <c r="O48" s="167"/>
      <c r="P48" s="224" t="s">
        <v>23</v>
      </c>
      <c r="Q48" s="133" t="s">
        <v>1246</v>
      </c>
      <c r="R48" s="203">
        <v>50</v>
      </c>
      <c r="S48" s="238"/>
      <c r="T48" s="114"/>
    </row>
    <row r="49" spans="1:20" ht="21">
      <c r="A49" s="96">
        <v>47</v>
      </c>
      <c r="B49" s="149" t="s">
        <v>354</v>
      </c>
      <c r="C49" s="149" t="s">
        <v>1054</v>
      </c>
      <c r="D49" s="117"/>
      <c r="E49" s="150" t="s">
        <v>1067</v>
      </c>
      <c r="F49" s="150" t="s">
        <v>1055</v>
      </c>
      <c r="G49" s="150" t="s">
        <v>356</v>
      </c>
      <c r="H49" s="150" t="s">
        <v>357</v>
      </c>
      <c r="I49" s="168" t="s">
        <v>20</v>
      </c>
      <c r="J49" s="165">
        <v>83869</v>
      </c>
      <c r="K49" s="152" t="s">
        <v>1066</v>
      </c>
      <c r="L49" s="150" t="s">
        <v>1056</v>
      </c>
      <c r="M49" s="166" t="s">
        <v>215</v>
      </c>
      <c r="N49" s="149" t="s">
        <v>23</v>
      </c>
      <c r="O49" s="167"/>
      <c r="P49" s="224" t="s">
        <v>23</v>
      </c>
      <c r="Q49" s="133" t="s">
        <v>1173</v>
      </c>
      <c r="R49" s="203">
        <v>50</v>
      </c>
      <c r="S49" s="114"/>
      <c r="T49" s="114"/>
    </row>
    <row r="50" spans="1:20" ht="21">
      <c r="A50" s="96">
        <v>48</v>
      </c>
      <c r="B50" s="116" t="s">
        <v>254</v>
      </c>
      <c r="C50" s="116" t="s">
        <v>927</v>
      </c>
      <c r="D50" s="138" t="s">
        <v>919</v>
      </c>
      <c r="E50" s="138" t="s">
        <v>171</v>
      </c>
      <c r="F50" s="138" t="s">
        <v>136</v>
      </c>
      <c r="G50" s="138" t="s">
        <v>256</v>
      </c>
      <c r="H50" s="138" t="s">
        <v>22</v>
      </c>
      <c r="I50" s="145" t="s">
        <v>20</v>
      </c>
      <c r="J50" s="143">
        <v>83706</v>
      </c>
      <c r="K50" s="153" t="s">
        <v>921</v>
      </c>
      <c r="L50" s="138" t="s">
        <v>257</v>
      </c>
      <c r="M50" s="146" t="s">
        <v>218</v>
      </c>
      <c r="N50" s="116" t="s">
        <v>23</v>
      </c>
      <c r="O50" s="148"/>
      <c r="P50" s="133" t="s">
        <v>23</v>
      </c>
      <c r="Q50" s="133" t="s">
        <v>1370</v>
      </c>
      <c r="R50" s="203">
        <v>50</v>
      </c>
      <c r="S50" s="214" t="s">
        <v>979</v>
      </c>
      <c r="T50" s="238"/>
    </row>
    <row r="51" spans="1:20" ht="21">
      <c r="A51" s="96">
        <v>49</v>
      </c>
      <c r="B51" s="116" t="s">
        <v>812</v>
      </c>
      <c r="C51" s="116" t="s">
        <v>813</v>
      </c>
      <c r="D51" s="133" t="s">
        <v>1082</v>
      </c>
      <c r="E51" s="138" t="s">
        <v>547</v>
      </c>
      <c r="F51" s="138" t="s">
        <v>814</v>
      </c>
      <c r="G51" s="138" t="s">
        <v>815</v>
      </c>
      <c r="H51" s="138" t="s">
        <v>22</v>
      </c>
      <c r="I51" s="145" t="s">
        <v>20</v>
      </c>
      <c r="J51" s="143">
        <v>83712</v>
      </c>
      <c r="K51" s="153" t="s">
        <v>816</v>
      </c>
      <c r="L51" s="138" t="s">
        <v>817</v>
      </c>
      <c r="M51" s="146" t="s">
        <v>215</v>
      </c>
      <c r="N51" s="112"/>
      <c r="O51" s="148"/>
      <c r="P51" s="138" t="s">
        <v>23</v>
      </c>
      <c r="Q51" s="263" t="s">
        <v>1112</v>
      </c>
      <c r="R51" s="203">
        <v>50</v>
      </c>
      <c r="S51" s="164"/>
      <c r="T51" s="164"/>
    </row>
    <row r="52" spans="1:20" ht="31.2">
      <c r="A52" s="96">
        <v>50</v>
      </c>
      <c r="B52" s="116" t="s">
        <v>665</v>
      </c>
      <c r="C52" s="116" t="s">
        <v>197</v>
      </c>
      <c r="D52" s="113"/>
      <c r="E52" s="138" t="s">
        <v>666</v>
      </c>
      <c r="F52" s="138" t="s">
        <v>90</v>
      </c>
      <c r="G52" s="138" t="s">
        <v>667</v>
      </c>
      <c r="H52" s="138" t="s">
        <v>668</v>
      </c>
      <c r="I52" s="145" t="s">
        <v>20</v>
      </c>
      <c r="J52" s="143">
        <v>83349</v>
      </c>
      <c r="K52" s="192" t="s">
        <v>669</v>
      </c>
      <c r="L52" s="193" t="s">
        <v>670</v>
      </c>
      <c r="M52" s="146" t="s">
        <v>218</v>
      </c>
      <c r="N52" s="112"/>
      <c r="O52" s="148"/>
      <c r="P52" s="133" t="s">
        <v>23</v>
      </c>
      <c r="Q52" s="133" t="s">
        <v>1215</v>
      </c>
      <c r="R52" s="203">
        <v>50</v>
      </c>
      <c r="S52" s="238"/>
      <c r="T52" s="114"/>
    </row>
    <row r="53" spans="1:20" ht="13.2">
      <c r="A53" s="96">
        <v>51</v>
      </c>
      <c r="B53" s="116" t="s">
        <v>496</v>
      </c>
      <c r="C53" s="116" t="s">
        <v>116</v>
      </c>
      <c r="D53" s="138" t="s">
        <v>1057</v>
      </c>
      <c r="E53" s="138" t="s">
        <v>245</v>
      </c>
      <c r="F53" s="138" t="s">
        <v>783</v>
      </c>
      <c r="G53" s="138" t="s">
        <v>1045</v>
      </c>
      <c r="H53" s="138" t="s">
        <v>785</v>
      </c>
      <c r="I53" s="145" t="s">
        <v>39</v>
      </c>
      <c r="J53" s="143">
        <v>98033</v>
      </c>
      <c r="K53" s="153" t="s">
        <v>1042</v>
      </c>
      <c r="L53" s="138" t="s">
        <v>1043</v>
      </c>
      <c r="M53" s="245" t="s">
        <v>215</v>
      </c>
      <c r="N53" s="116"/>
      <c r="O53" s="148"/>
      <c r="P53" s="138" t="s">
        <v>23</v>
      </c>
      <c r="Q53" s="113"/>
      <c r="R53" s="112"/>
      <c r="S53" s="238" t="s">
        <v>280</v>
      </c>
      <c r="T53" s="114"/>
    </row>
    <row r="54" spans="1:20" s="22" customFormat="1" ht="39.6">
      <c r="A54" s="96">
        <v>52</v>
      </c>
      <c r="B54" s="211" t="s">
        <v>781</v>
      </c>
      <c r="C54" s="211" t="s">
        <v>782</v>
      </c>
      <c r="D54" s="113"/>
      <c r="E54" s="113"/>
      <c r="F54" s="133" t="s">
        <v>783</v>
      </c>
      <c r="G54" s="133" t="s">
        <v>784</v>
      </c>
      <c r="H54" s="133" t="s">
        <v>785</v>
      </c>
      <c r="I54" s="217" t="s">
        <v>39</v>
      </c>
      <c r="J54" s="143">
        <v>98109</v>
      </c>
      <c r="K54" s="216" t="s">
        <v>1172</v>
      </c>
      <c r="L54" s="133" t="s">
        <v>786</v>
      </c>
      <c r="M54" s="270" t="s">
        <v>215</v>
      </c>
      <c r="N54" s="236"/>
      <c r="O54" s="255"/>
      <c r="P54" s="256" t="s">
        <v>1073</v>
      </c>
      <c r="Q54" s="256" t="s">
        <v>1167</v>
      </c>
      <c r="R54" s="262">
        <v>50</v>
      </c>
      <c r="S54" s="271"/>
    </row>
    <row r="55" spans="1:20" s="22" customFormat="1" ht="21">
      <c r="A55" s="96">
        <v>53</v>
      </c>
      <c r="B55" s="211" t="s">
        <v>1267</v>
      </c>
      <c r="C55" s="211" t="s">
        <v>729</v>
      </c>
      <c r="D55" s="133" t="s">
        <v>1268</v>
      </c>
      <c r="E55" s="133" t="s">
        <v>1269</v>
      </c>
      <c r="F55" s="133" t="s">
        <v>1270</v>
      </c>
      <c r="G55" s="133" t="s">
        <v>1271</v>
      </c>
      <c r="H55" s="133" t="s">
        <v>1016</v>
      </c>
      <c r="I55" s="217" t="s">
        <v>20</v>
      </c>
      <c r="J55" s="143">
        <v>83644</v>
      </c>
      <c r="K55" s="216" t="s">
        <v>1272</v>
      </c>
      <c r="L55" s="133" t="s">
        <v>1273</v>
      </c>
      <c r="M55" s="286" t="s">
        <v>218</v>
      </c>
      <c r="N55" s="236" t="s">
        <v>23</v>
      </c>
      <c r="O55" s="285"/>
      <c r="P55" s="274" t="s">
        <v>23</v>
      </c>
      <c r="Q55" s="256">
        <v>2512</v>
      </c>
      <c r="R55" s="262">
        <v>50</v>
      </c>
      <c r="S55" s="271"/>
    </row>
    <row r="56" spans="1:20" ht="26.4" customHeight="1">
      <c r="A56" s="96">
        <v>54</v>
      </c>
      <c r="B56" s="211" t="s">
        <v>771</v>
      </c>
      <c r="C56" s="211" t="s">
        <v>772</v>
      </c>
      <c r="D56" s="133" t="s">
        <v>773</v>
      </c>
      <c r="E56" s="133" t="s">
        <v>774</v>
      </c>
      <c r="F56" s="133" t="s">
        <v>111</v>
      </c>
      <c r="G56" s="133" t="s">
        <v>775</v>
      </c>
      <c r="H56" s="133" t="s">
        <v>113</v>
      </c>
      <c r="I56" s="217" t="s">
        <v>20</v>
      </c>
      <c r="J56" s="143">
        <v>83501</v>
      </c>
      <c r="K56" s="218" t="s">
        <v>776</v>
      </c>
      <c r="L56" s="219" t="s">
        <v>777</v>
      </c>
      <c r="M56" s="220" t="s">
        <v>218</v>
      </c>
      <c r="N56" s="211" t="s">
        <v>23</v>
      </c>
      <c r="O56" s="148"/>
      <c r="P56" s="133" t="s">
        <v>23</v>
      </c>
      <c r="Q56" s="138" t="s">
        <v>1152</v>
      </c>
      <c r="R56" s="203">
        <v>50</v>
      </c>
      <c r="S56" s="114"/>
      <c r="T56" s="114"/>
    </row>
    <row r="57" spans="1:20" ht="33.6" customHeight="1">
      <c r="A57" s="96">
        <v>55</v>
      </c>
      <c r="B57" s="96" t="s">
        <v>273</v>
      </c>
      <c r="C57" s="96" t="s">
        <v>274</v>
      </c>
      <c r="D57" s="160" t="s">
        <v>1109</v>
      </c>
      <c r="E57" s="160" t="s">
        <v>1110</v>
      </c>
      <c r="F57" s="67" t="s">
        <v>252</v>
      </c>
      <c r="G57" s="160" t="s">
        <v>689</v>
      </c>
      <c r="H57" s="67" t="s">
        <v>22</v>
      </c>
      <c r="I57" s="61" t="s">
        <v>20</v>
      </c>
      <c r="J57" s="61">
        <v>83702</v>
      </c>
      <c r="K57" s="74" t="str">
        <f>HYPERLINK("mailto:laurar@ctagroup.com","laurar@ctagroup.com")</f>
        <v>laurar@ctagroup.com</v>
      </c>
      <c r="L57" s="160" t="s">
        <v>1111</v>
      </c>
      <c r="M57" s="103" t="s">
        <v>215</v>
      </c>
      <c r="N57" s="96"/>
      <c r="O57" s="51"/>
      <c r="P57" s="138" t="s">
        <v>23</v>
      </c>
      <c r="Q57" s="138" t="s">
        <v>1108</v>
      </c>
      <c r="R57" s="203">
        <v>50</v>
      </c>
      <c r="S57" s="114"/>
      <c r="T57" s="114"/>
    </row>
    <row r="58" spans="1:20" ht="34.200000000000003" customHeight="1">
      <c r="A58" s="96">
        <v>56</v>
      </c>
      <c r="B58" s="116" t="s">
        <v>1335</v>
      </c>
      <c r="C58" s="116" t="s">
        <v>1336</v>
      </c>
      <c r="D58" s="138"/>
      <c r="E58" s="138"/>
      <c r="F58" s="133" t="s">
        <v>1373</v>
      </c>
      <c r="G58" s="133" t="s">
        <v>1374</v>
      </c>
      <c r="H58" s="133" t="s">
        <v>22</v>
      </c>
      <c r="I58" s="217" t="s">
        <v>20</v>
      </c>
      <c r="J58" s="143">
        <v>83703</v>
      </c>
      <c r="K58" s="216" t="s">
        <v>1375</v>
      </c>
      <c r="L58" s="133" t="s">
        <v>1376</v>
      </c>
      <c r="M58" s="146" t="s">
        <v>215</v>
      </c>
      <c r="N58" s="112"/>
      <c r="O58" s="148"/>
      <c r="P58" s="138" t="s">
        <v>23</v>
      </c>
      <c r="Q58" s="138"/>
      <c r="R58" s="203">
        <v>50</v>
      </c>
      <c r="S58" s="238"/>
      <c r="T58" s="114"/>
    </row>
    <row r="59" spans="1:20" ht="34.799999999999997" customHeight="1">
      <c r="A59" s="96">
        <v>57</v>
      </c>
      <c r="B59" s="116" t="s">
        <v>745</v>
      </c>
      <c r="C59" s="116" t="s">
        <v>746</v>
      </c>
      <c r="D59" s="138"/>
      <c r="E59" s="138" t="s">
        <v>1159</v>
      </c>
      <c r="F59" s="138" t="s">
        <v>742</v>
      </c>
      <c r="G59" s="138" t="s">
        <v>99</v>
      </c>
      <c r="H59" s="138" t="s">
        <v>100</v>
      </c>
      <c r="I59" s="145" t="s">
        <v>20</v>
      </c>
      <c r="J59" s="143">
        <v>83301</v>
      </c>
      <c r="K59" s="153" t="s">
        <v>1231</v>
      </c>
      <c r="L59" s="138">
        <v>2088140210</v>
      </c>
      <c r="M59" s="146" t="s">
        <v>218</v>
      </c>
      <c r="N59" s="112"/>
      <c r="O59" s="148"/>
      <c r="P59" s="138" t="s">
        <v>23</v>
      </c>
      <c r="Q59" s="138" t="s">
        <v>1160</v>
      </c>
      <c r="R59" s="203">
        <v>50</v>
      </c>
      <c r="S59" s="164" t="s">
        <v>618</v>
      </c>
      <c r="T59" s="114"/>
    </row>
    <row r="60" spans="1:20" ht="31.8" customHeight="1">
      <c r="A60" s="96">
        <v>58</v>
      </c>
      <c r="B60" s="211" t="s">
        <v>753</v>
      </c>
      <c r="C60" s="211" t="s">
        <v>582</v>
      </c>
      <c r="D60" s="133" t="s">
        <v>909</v>
      </c>
      <c r="E60" s="133" t="s">
        <v>910</v>
      </c>
      <c r="F60" s="133" t="s">
        <v>42</v>
      </c>
      <c r="G60" s="133" t="s">
        <v>750</v>
      </c>
      <c r="H60" s="133" t="s">
        <v>44</v>
      </c>
      <c r="I60" s="217" t="s">
        <v>20</v>
      </c>
      <c r="J60" s="143">
        <v>83638</v>
      </c>
      <c r="K60" s="218" t="s">
        <v>911</v>
      </c>
      <c r="L60" s="133" t="s">
        <v>912</v>
      </c>
      <c r="M60" s="220" t="s">
        <v>218</v>
      </c>
      <c r="N60" s="112"/>
      <c r="O60" s="148"/>
      <c r="P60" s="138" t="s">
        <v>23</v>
      </c>
      <c r="Q60" s="138" t="s">
        <v>1190</v>
      </c>
      <c r="R60" s="203">
        <v>50</v>
      </c>
      <c r="S60" s="238"/>
      <c r="T60" s="214"/>
    </row>
    <row r="61" spans="1:20" ht="31.2">
      <c r="A61" s="96">
        <v>59</v>
      </c>
      <c r="B61" s="96" t="s">
        <v>287</v>
      </c>
      <c r="C61" s="96" t="s">
        <v>288</v>
      </c>
      <c r="D61" s="160" t="s">
        <v>600</v>
      </c>
      <c r="E61" s="67" t="s">
        <v>290</v>
      </c>
      <c r="F61" s="67" t="s">
        <v>291</v>
      </c>
      <c r="G61" s="67" t="s">
        <v>292</v>
      </c>
      <c r="H61" s="67" t="s">
        <v>22</v>
      </c>
      <c r="I61" s="61" t="s">
        <v>20</v>
      </c>
      <c r="J61" s="61">
        <v>83702</v>
      </c>
      <c r="K61" s="74" t="str">
        <f>HYPERLINK("mailto:toms@lcarch.com","toms@lcarch.com")</f>
        <v>toms@lcarch.com</v>
      </c>
      <c r="L61" s="160" t="s">
        <v>601</v>
      </c>
      <c r="M61" s="103" t="s">
        <v>215</v>
      </c>
      <c r="N61" s="96"/>
      <c r="O61" s="51"/>
      <c r="P61" s="138" t="s">
        <v>23</v>
      </c>
      <c r="Q61" s="138" t="s">
        <v>1185</v>
      </c>
      <c r="R61" s="203">
        <v>50</v>
      </c>
      <c r="S61" s="114"/>
      <c r="T61" s="114"/>
    </row>
    <row r="62" spans="1:20" ht="31.2">
      <c r="A62" s="96">
        <v>60</v>
      </c>
      <c r="B62" s="211" t="s">
        <v>1200</v>
      </c>
      <c r="C62" s="211" t="s">
        <v>1201</v>
      </c>
      <c r="D62" s="113"/>
      <c r="E62" s="133" t="s">
        <v>1202</v>
      </c>
      <c r="F62" s="133" t="s">
        <v>584</v>
      </c>
      <c r="G62" s="133" t="s">
        <v>585</v>
      </c>
      <c r="H62" s="133" t="s">
        <v>22</v>
      </c>
      <c r="I62" s="217" t="s">
        <v>20</v>
      </c>
      <c r="J62" s="143">
        <v>83712</v>
      </c>
      <c r="K62" s="218" t="s">
        <v>1203</v>
      </c>
      <c r="L62" s="133" t="s">
        <v>820</v>
      </c>
      <c r="M62" s="220" t="s">
        <v>218</v>
      </c>
      <c r="N62" s="112"/>
      <c r="O62" s="148"/>
      <c r="P62" s="138" t="s">
        <v>23</v>
      </c>
      <c r="Q62" s="138" t="s">
        <v>1223</v>
      </c>
      <c r="R62" s="203">
        <v>50</v>
      </c>
      <c r="S62" s="238"/>
      <c r="T62" s="114"/>
    </row>
    <row r="63" spans="1:20" s="22" customFormat="1" ht="31.2">
      <c r="A63" s="96">
        <v>61</v>
      </c>
      <c r="B63" s="96" t="s">
        <v>148</v>
      </c>
      <c r="C63" s="96" t="s">
        <v>149</v>
      </c>
      <c r="D63" s="67" t="s">
        <v>275</v>
      </c>
      <c r="E63" s="160" t="s">
        <v>1113</v>
      </c>
      <c r="F63" s="160" t="s">
        <v>252</v>
      </c>
      <c r="G63" s="160" t="s">
        <v>689</v>
      </c>
      <c r="H63" s="67" t="s">
        <v>22</v>
      </c>
      <c r="I63" s="81" t="s">
        <v>20</v>
      </c>
      <c r="J63" s="81">
        <v>83702</v>
      </c>
      <c r="K63" s="74" t="str">
        <f>HYPERLINK("mailto:spencers@ctagroup.com","spencers@ctagroup.com")</f>
        <v>spencers@ctagroup.com</v>
      </c>
      <c r="L63" s="67" t="s">
        <v>295</v>
      </c>
      <c r="M63" s="103" t="s">
        <v>215</v>
      </c>
      <c r="N63" s="96"/>
      <c r="O63" s="78"/>
      <c r="P63" s="138" t="s">
        <v>23</v>
      </c>
      <c r="Q63" s="138" t="s">
        <v>1108</v>
      </c>
      <c r="R63" s="205">
        <v>50</v>
      </c>
      <c r="S63" s="114"/>
      <c r="T63" s="114"/>
    </row>
    <row r="64" spans="1:20" ht="21">
      <c r="A64" s="96">
        <v>62</v>
      </c>
      <c r="B64" s="96" t="s">
        <v>299</v>
      </c>
      <c r="C64" s="96" t="s">
        <v>189</v>
      </c>
      <c r="D64" s="181" t="s">
        <v>1132</v>
      </c>
      <c r="E64" s="67" t="s">
        <v>146</v>
      </c>
      <c r="F64" s="67" t="s">
        <v>291</v>
      </c>
      <c r="G64" s="67" t="s">
        <v>292</v>
      </c>
      <c r="H64" s="67" t="s">
        <v>22</v>
      </c>
      <c r="I64" s="61" t="s">
        <v>20</v>
      </c>
      <c r="J64" s="61">
        <v>83705</v>
      </c>
      <c r="K64" s="74" t="str">
        <f>HYPERLINK("mailto:ssimmons1@lcarch.com","ssimmons1@lcarch.com")</f>
        <v>ssimmons1@lcarch.com</v>
      </c>
      <c r="L64" s="67" t="s">
        <v>301</v>
      </c>
      <c r="M64" s="103" t="s">
        <v>215</v>
      </c>
      <c r="N64" s="139"/>
      <c r="O64" s="51"/>
      <c r="P64" s="133" t="s">
        <v>23</v>
      </c>
      <c r="Q64" s="113">
        <v>65198</v>
      </c>
      <c r="R64" s="203">
        <v>50</v>
      </c>
      <c r="S64" s="114"/>
      <c r="T64" s="114"/>
    </row>
    <row r="65" spans="1:21" s="22" customFormat="1" ht="21">
      <c r="A65" s="96">
        <v>63</v>
      </c>
      <c r="B65" s="96" t="s">
        <v>151</v>
      </c>
      <c r="C65" s="96" t="s">
        <v>152</v>
      </c>
      <c r="D65" s="67"/>
      <c r="E65" s="67" t="s">
        <v>115</v>
      </c>
      <c r="F65" s="67" t="s">
        <v>153</v>
      </c>
      <c r="G65" s="67" t="s">
        <v>154</v>
      </c>
      <c r="H65" s="67" t="s">
        <v>79</v>
      </c>
      <c r="I65" s="81" t="s">
        <v>20</v>
      </c>
      <c r="J65" s="81">
        <v>83404</v>
      </c>
      <c r="K65" s="74" t="s">
        <v>155</v>
      </c>
      <c r="L65" s="267" t="s">
        <v>863</v>
      </c>
      <c r="M65" s="106" t="s">
        <v>218</v>
      </c>
      <c r="N65" s="43" t="s">
        <v>23</v>
      </c>
      <c r="O65" s="78"/>
      <c r="P65" s="133" t="s">
        <v>23</v>
      </c>
      <c r="Q65" s="113">
        <v>20957</v>
      </c>
      <c r="R65" s="205">
        <v>50</v>
      </c>
      <c r="S65" s="114"/>
      <c r="T65" s="114"/>
    </row>
    <row r="66" spans="1:21" s="22" customFormat="1" ht="21">
      <c r="A66" s="96">
        <v>64</v>
      </c>
      <c r="B66" s="96" t="s">
        <v>149</v>
      </c>
      <c r="C66" s="96" t="s">
        <v>37</v>
      </c>
      <c r="D66" s="67"/>
      <c r="E66" s="67" t="s">
        <v>163</v>
      </c>
      <c r="F66" s="181" t="s">
        <v>923</v>
      </c>
      <c r="G66" s="181" t="s">
        <v>1140</v>
      </c>
      <c r="H66" s="67" t="s">
        <v>166</v>
      </c>
      <c r="I66" s="61" t="s">
        <v>20</v>
      </c>
      <c r="J66" s="61">
        <v>83530</v>
      </c>
      <c r="K66" s="212" t="s">
        <v>925</v>
      </c>
      <c r="L66" s="181" t="s">
        <v>1141</v>
      </c>
      <c r="M66" s="103" t="s">
        <v>218</v>
      </c>
      <c r="N66" s="96" t="s">
        <v>23</v>
      </c>
      <c r="O66" s="78"/>
      <c r="P66" s="133" t="s">
        <v>23</v>
      </c>
      <c r="Q66" s="113">
        <v>17278</v>
      </c>
      <c r="R66" s="205">
        <v>50</v>
      </c>
      <c r="S66" s="114"/>
      <c r="T66" s="164" t="s">
        <v>23</v>
      </c>
    </row>
    <row r="67" spans="1:21" s="46" customFormat="1" ht="21">
      <c r="A67" s="96">
        <v>65</v>
      </c>
      <c r="B67" s="96" t="s">
        <v>169</v>
      </c>
      <c r="C67" s="96" t="s">
        <v>170</v>
      </c>
      <c r="D67" s="67"/>
      <c r="E67" s="67" t="s">
        <v>171</v>
      </c>
      <c r="F67" s="67" t="s">
        <v>172</v>
      </c>
      <c r="G67" s="67" t="s">
        <v>173</v>
      </c>
      <c r="H67" s="67" t="s">
        <v>174</v>
      </c>
      <c r="I67" s="61" t="s">
        <v>20</v>
      </c>
      <c r="J67" s="61">
        <v>83440</v>
      </c>
      <c r="K67" s="154" t="s">
        <v>546</v>
      </c>
      <c r="L67" s="67" t="s">
        <v>175</v>
      </c>
      <c r="M67" s="103" t="s">
        <v>218</v>
      </c>
      <c r="N67" s="96" t="s">
        <v>23</v>
      </c>
      <c r="O67" s="51"/>
      <c r="P67" s="138" t="s">
        <v>23</v>
      </c>
      <c r="Q67" s="113">
        <v>198361</v>
      </c>
      <c r="R67" s="203">
        <v>50</v>
      </c>
      <c r="S67" s="114"/>
      <c r="T67" s="114"/>
    </row>
    <row r="68" spans="1:21" ht="26.4">
      <c r="A68" s="96">
        <v>66</v>
      </c>
      <c r="B68" s="76" t="s">
        <v>176</v>
      </c>
      <c r="C68" s="76" t="s">
        <v>177</v>
      </c>
      <c r="D68" s="60" t="s">
        <v>178</v>
      </c>
      <c r="E68" s="159" t="s">
        <v>1114</v>
      </c>
      <c r="F68" s="159" t="s">
        <v>1115</v>
      </c>
      <c r="G68" s="159" t="s">
        <v>349</v>
      </c>
      <c r="H68" s="60" t="s">
        <v>181</v>
      </c>
      <c r="I68" s="95" t="s">
        <v>20</v>
      </c>
      <c r="J68" s="95">
        <v>83816</v>
      </c>
      <c r="K68" s="244" t="str">
        <f>HYPERLINK("mailto:bryan@contractorsnorthwest.com","bryan@contractorsnorthwest.com")</f>
        <v>bryan@contractorsnorthwest.com</v>
      </c>
      <c r="L68" s="60" t="s">
        <v>182</v>
      </c>
      <c r="M68" s="140" t="s">
        <v>215</v>
      </c>
      <c r="N68" s="141" t="s">
        <v>23</v>
      </c>
      <c r="O68" s="36"/>
      <c r="P68" s="120" t="s">
        <v>23</v>
      </c>
      <c r="Q68" s="121" t="s">
        <v>1116</v>
      </c>
      <c r="R68" s="264">
        <v>50</v>
      </c>
      <c r="S68" s="122"/>
      <c r="T68" s="122"/>
      <c r="U68" s="123"/>
    </row>
    <row r="69" spans="1:21" ht="21">
      <c r="A69" s="96">
        <v>67</v>
      </c>
      <c r="B69" s="221" t="s">
        <v>176</v>
      </c>
      <c r="C69" s="221" t="s">
        <v>1337</v>
      </c>
      <c r="D69" s="224"/>
      <c r="E69" s="224" t="s">
        <v>1134</v>
      </c>
      <c r="F69" s="224" t="s">
        <v>615</v>
      </c>
      <c r="G69" s="224" t="s">
        <v>307</v>
      </c>
      <c r="H69" s="224" t="s">
        <v>22</v>
      </c>
      <c r="I69" s="225" t="s">
        <v>20</v>
      </c>
      <c r="J69" s="165">
        <v>83709</v>
      </c>
      <c r="K69" s="233" t="s">
        <v>1339</v>
      </c>
      <c r="L69" s="224" t="s">
        <v>308</v>
      </c>
      <c r="M69" s="265" t="s">
        <v>215</v>
      </c>
      <c r="N69" s="149"/>
      <c r="O69" s="167"/>
      <c r="P69" s="120"/>
      <c r="Q69" s="121" t="s">
        <v>1368</v>
      </c>
      <c r="R69" s="264">
        <v>50</v>
      </c>
      <c r="S69" s="122"/>
      <c r="T69" s="238" t="s">
        <v>1371</v>
      </c>
      <c r="U69" s="123"/>
    </row>
    <row r="70" spans="1:21" ht="13.2">
      <c r="A70" s="96">
        <v>68</v>
      </c>
      <c r="B70" s="221" t="s">
        <v>511</v>
      </c>
      <c r="C70" s="221" t="s">
        <v>452</v>
      </c>
      <c r="D70" s="224" t="s">
        <v>1128</v>
      </c>
      <c r="E70" s="224" t="s">
        <v>1129</v>
      </c>
      <c r="F70" s="224" t="s">
        <v>460</v>
      </c>
      <c r="G70" s="224" t="s">
        <v>1130</v>
      </c>
      <c r="H70" s="224" t="s">
        <v>19</v>
      </c>
      <c r="I70" s="225" t="s">
        <v>20</v>
      </c>
      <c r="J70" s="165">
        <v>83642</v>
      </c>
      <c r="K70" s="233" t="s">
        <v>513</v>
      </c>
      <c r="L70" s="224" t="s">
        <v>1131</v>
      </c>
      <c r="M70" s="265" t="s">
        <v>215</v>
      </c>
      <c r="N70" s="149"/>
      <c r="O70" s="167"/>
      <c r="P70" s="120" t="s">
        <v>23</v>
      </c>
      <c r="Q70" s="121">
        <v>5235</v>
      </c>
      <c r="R70" s="264">
        <v>50</v>
      </c>
      <c r="S70" s="122"/>
      <c r="T70" s="122"/>
      <c r="U70" s="123"/>
    </row>
    <row r="71" spans="1:21" ht="21">
      <c r="A71" s="96">
        <v>69</v>
      </c>
      <c r="B71" s="221" t="s">
        <v>1186</v>
      </c>
      <c r="C71" s="221" t="s">
        <v>1187</v>
      </c>
      <c r="D71" s="224" t="s">
        <v>547</v>
      </c>
      <c r="E71" s="224" t="s">
        <v>547</v>
      </c>
      <c r="F71" s="224" t="s">
        <v>291</v>
      </c>
      <c r="G71" s="224" t="s">
        <v>292</v>
      </c>
      <c r="H71" s="224" t="s">
        <v>22</v>
      </c>
      <c r="I71" s="225" t="s">
        <v>20</v>
      </c>
      <c r="J71" s="165">
        <v>83702</v>
      </c>
      <c r="K71" s="152" t="s">
        <v>1188</v>
      </c>
      <c r="L71" s="224" t="s">
        <v>601</v>
      </c>
      <c r="M71" s="265" t="s">
        <v>215</v>
      </c>
      <c r="N71" s="149"/>
      <c r="O71" s="167"/>
      <c r="P71" s="120" t="s">
        <v>23</v>
      </c>
      <c r="Q71" s="121" t="s">
        <v>1189</v>
      </c>
      <c r="R71" s="264">
        <v>50</v>
      </c>
      <c r="S71" s="122"/>
      <c r="T71" s="122"/>
      <c r="U71" s="123"/>
    </row>
    <row r="72" spans="1:21" s="22" customFormat="1" ht="31.2">
      <c r="A72" s="96">
        <v>70</v>
      </c>
      <c r="B72" s="96" t="s">
        <v>183</v>
      </c>
      <c r="C72" s="96" t="s">
        <v>184</v>
      </c>
      <c r="D72" s="67" t="s">
        <v>185</v>
      </c>
      <c r="E72" s="67" t="s">
        <v>310</v>
      </c>
      <c r="F72" s="67" t="s">
        <v>142</v>
      </c>
      <c r="G72" s="67" t="s">
        <v>143</v>
      </c>
      <c r="H72" s="67" t="s">
        <v>50</v>
      </c>
      <c r="I72" s="61" t="s">
        <v>20</v>
      </c>
      <c r="J72" s="61">
        <v>83605</v>
      </c>
      <c r="K72" s="59" t="str">
        <f>HYPERLINK("mailto:wayne.tuckness@hcahealthcare.com","wayne.tuckness@hcahealthcare.com")</f>
        <v>wayne.tuckness@hcahealthcare.com</v>
      </c>
      <c r="L72" s="67" t="s">
        <v>188</v>
      </c>
      <c r="M72" s="103" t="s">
        <v>218</v>
      </c>
      <c r="N72" s="96" t="s">
        <v>23</v>
      </c>
      <c r="O72" s="69"/>
      <c r="P72" s="121" t="s">
        <v>23</v>
      </c>
      <c r="Q72" s="121">
        <v>1043</v>
      </c>
      <c r="R72" s="284">
        <v>50</v>
      </c>
      <c r="S72" s="122" t="s">
        <v>618</v>
      </c>
      <c r="T72" s="122"/>
      <c r="U72" s="126"/>
    </row>
    <row r="73" spans="1:21" s="22" customFormat="1" ht="21">
      <c r="A73" s="96">
        <v>71</v>
      </c>
      <c r="B73" s="116" t="s">
        <v>527</v>
      </c>
      <c r="C73" s="116" t="s">
        <v>528</v>
      </c>
      <c r="D73" s="138" t="s">
        <v>547</v>
      </c>
      <c r="E73" s="138" t="s">
        <v>245</v>
      </c>
      <c r="F73" s="138" t="s">
        <v>529</v>
      </c>
      <c r="G73" s="138" t="s">
        <v>530</v>
      </c>
      <c r="H73" s="138" t="s">
        <v>22</v>
      </c>
      <c r="I73" s="145" t="s">
        <v>20</v>
      </c>
      <c r="J73" s="143">
        <v>83706</v>
      </c>
      <c r="K73" s="153" t="s">
        <v>548</v>
      </c>
      <c r="L73" s="138" t="s">
        <v>549</v>
      </c>
      <c r="M73" s="146" t="s">
        <v>215</v>
      </c>
      <c r="N73" s="112"/>
      <c r="O73" s="144"/>
      <c r="P73" s="121" t="s">
        <v>23</v>
      </c>
      <c r="Q73" s="121" t="s">
        <v>1106</v>
      </c>
      <c r="R73" s="284">
        <v>50</v>
      </c>
      <c r="S73" s="122"/>
      <c r="T73" s="122"/>
      <c r="U73" s="126"/>
    </row>
    <row r="74" spans="1:21" s="22" customFormat="1" ht="31.2">
      <c r="A74" s="96">
        <v>72</v>
      </c>
      <c r="B74" s="116" t="s">
        <v>1340</v>
      </c>
      <c r="C74" s="116" t="s">
        <v>15</v>
      </c>
      <c r="D74" s="138"/>
      <c r="E74" s="138" t="s">
        <v>1341</v>
      </c>
      <c r="F74" s="138" t="s">
        <v>584</v>
      </c>
      <c r="G74" s="138" t="s">
        <v>21</v>
      </c>
      <c r="H74" s="138" t="s">
        <v>22</v>
      </c>
      <c r="I74" s="145" t="s">
        <v>20</v>
      </c>
      <c r="J74" s="143">
        <v>83712</v>
      </c>
      <c r="K74" s="153" t="s">
        <v>1342</v>
      </c>
      <c r="L74" s="138" t="s">
        <v>1343</v>
      </c>
      <c r="M74" s="146" t="s">
        <v>218</v>
      </c>
      <c r="N74" s="112"/>
      <c r="O74" s="288"/>
      <c r="P74" s="121" t="s">
        <v>23</v>
      </c>
      <c r="Q74" s="121" t="s">
        <v>1344</v>
      </c>
      <c r="R74" s="284">
        <v>50</v>
      </c>
      <c r="S74" s="122"/>
      <c r="T74" s="122"/>
      <c r="U74" s="126"/>
    </row>
    <row r="75" spans="1:21" ht="21">
      <c r="A75" s="96">
        <v>73</v>
      </c>
      <c r="B75" s="211" t="s">
        <v>828</v>
      </c>
      <c r="C75" s="211" t="s">
        <v>829</v>
      </c>
      <c r="D75" s="113"/>
      <c r="E75" s="133" t="s">
        <v>953</v>
      </c>
      <c r="F75" s="133" t="s">
        <v>584</v>
      </c>
      <c r="G75" s="133" t="s">
        <v>585</v>
      </c>
      <c r="H75" s="133" t="s">
        <v>22</v>
      </c>
      <c r="I75" s="217" t="s">
        <v>20</v>
      </c>
      <c r="J75" s="143">
        <v>83712</v>
      </c>
      <c r="K75" s="218" t="s">
        <v>954</v>
      </c>
      <c r="L75" s="133" t="s">
        <v>820</v>
      </c>
      <c r="M75" s="220" t="s">
        <v>218</v>
      </c>
      <c r="N75" s="211" t="s">
        <v>23</v>
      </c>
      <c r="O75" s="163"/>
      <c r="P75" s="121" t="s">
        <v>23</v>
      </c>
      <c r="Q75" s="121" t="s">
        <v>1245</v>
      </c>
      <c r="R75" s="261">
        <v>50</v>
      </c>
      <c r="S75" s="238"/>
      <c r="T75" s="238"/>
      <c r="U75" s="123"/>
    </row>
    <row r="76" spans="1:21" ht="31.2">
      <c r="A76" s="96">
        <v>74</v>
      </c>
      <c r="B76" s="116" t="s">
        <v>607</v>
      </c>
      <c r="C76" s="116" t="s">
        <v>128</v>
      </c>
      <c r="D76" s="113"/>
      <c r="E76" s="138" t="s">
        <v>608</v>
      </c>
      <c r="F76" s="138" t="s">
        <v>42</v>
      </c>
      <c r="G76" s="138" t="s">
        <v>609</v>
      </c>
      <c r="H76" s="138" t="s">
        <v>44</v>
      </c>
      <c r="I76" s="145" t="s">
        <v>20</v>
      </c>
      <c r="J76" s="143">
        <v>83638</v>
      </c>
      <c r="K76" s="153" t="s">
        <v>610</v>
      </c>
      <c r="L76" s="138" t="s">
        <v>45</v>
      </c>
      <c r="M76" s="146" t="s">
        <v>218</v>
      </c>
      <c r="N76" s="116" t="s">
        <v>23</v>
      </c>
      <c r="O76" s="163"/>
      <c r="P76" s="121" t="s">
        <v>23</v>
      </c>
      <c r="Q76" s="121" t="s">
        <v>1190</v>
      </c>
      <c r="R76" s="261">
        <v>50</v>
      </c>
      <c r="S76" s="122" t="s">
        <v>618</v>
      </c>
      <c r="T76" s="122"/>
      <c r="U76" s="123"/>
    </row>
    <row r="77" spans="1:21" ht="26.4">
      <c r="A77" s="96">
        <v>75</v>
      </c>
      <c r="B77" s="211" t="s">
        <v>992</v>
      </c>
      <c r="C77" s="211" t="s">
        <v>582</v>
      </c>
      <c r="D77" s="113"/>
      <c r="E77" s="133" t="s">
        <v>993</v>
      </c>
      <c r="F77" s="133" t="s">
        <v>994</v>
      </c>
      <c r="G77" s="133" t="s">
        <v>1153</v>
      </c>
      <c r="H77" s="133" t="s">
        <v>22</v>
      </c>
      <c r="I77" s="217" t="s">
        <v>20</v>
      </c>
      <c r="J77" s="143">
        <v>83705</v>
      </c>
      <c r="K77" s="218" t="s">
        <v>996</v>
      </c>
      <c r="L77" s="133" t="s">
        <v>1154</v>
      </c>
      <c r="M77" s="220" t="s">
        <v>215</v>
      </c>
      <c r="N77" s="116"/>
      <c r="O77" s="163"/>
      <c r="P77" s="121" t="s">
        <v>23</v>
      </c>
      <c r="Q77" s="121" t="s">
        <v>1155</v>
      </c>
      <c r="R77" s="261">
        <v>50</v>
      </c>
      <c r="S77" s="122"/>
      <c r="T77" s="122"/>
      <c r="U77" s="123"/>
    </row>
    <row r="78" spans="1:21" ht="21">
      <c r="A78" s="96">
        <v>76</v>
      </c>
      <c r="B78" s="96" t="s">
        <v>196</v>
      </c>
      <c r="C78" s="96" t="s">
        <v>197</v>
      </c>
      <c r="D78" s="67"/>
      <c r="E78" s="160" t="s">
        <v>1117</v>
      </c>
      <c r="F78" s="67" t="s">
        <v>199</v>
      </c>
      <c r="G78" s="160" t="s">
        <v>1118</v>
      </c>
      <c r="H78" s="67" t="s">
        <v>201</v>
      </c>
      <c r="I78" s="61" t="s">
        <v>20</v>
      </c>
      <c r="J78" s="61">
        <v>83263</v>
      </c>
      <c r="K78" s="154" t="s">
        <v>1119</v>
      </c>
      <c r="L78" s="160" t="s">
        <v>1120</v>
      </c>
      <c r="M78" s="103" t="s">
        <v>218</v>
      </c>
      <c r="N78" s="96"/>
      <c r="O78" s="87"/>
      <c r="P78" s="121" t="s">
        <v>23</v>
      </c>
      <c r="Q78" s="121" t="s">
        <v>1121</v>
      </c>
      <c r="R78" s="261">
        <v>50</v>
      </c>
      <c r="S78" s="122"/>
      <c r="T78" s="122"/>
      <c r="U78" s="123"/>
    </row>
    <row r="79" spans="1:21" ht="26.4">
      <c r="A79" s="96">
        <v>77</v>
      </c>
      <c r="B79" s="116" t="s">
        <v>1075</v>
      </c>
      <c r="C79" s="116" t="s">
        <v>1076</v>
      </c>
      <c r="D79" s="113"/>
      <c r="E79" s="138" t="s">
        <v>1077</v>
      </c>
      <c r="F79" s="138" t="s">
        <v>28</v>
      </c>
      <c r="G79" s="138" t="s">
        <v>1078</v>
      </c>
      <c r="H79" s="138" t="s">
        <v>30</v>
      </c>
      <c r="I79" s="145" t="s">
        <v>20</v>
      </c>
      <c r="J79" s="143">
        <v>83864</v>
      </c>
      <c r="K79" s="153" t="s">
        <v>1079</v>
      </c>
      <c r="L79" s="138" t="s">
        <v>1080</v>
      </c>
      <c r="M79" s="146" t="s">
        <v>218</v>
      </c>
      <c r="N79" s="211" t="s">
        <v>23</v>
      </c>
      <c r="O79" s="157"/>
      <c r="P79" s="259" t="s">
        <v>23</v>
      </c>
      <c r="Q79" s="121">
        <v>364638</v>
      </c>
      <c r="R79" s="261">
        <v>50</v>
      </c>
      <c r="S79" s="238"/>
      <c r="T79" s="260"/>
      <c r="U79" s="123"/>
    </row>
    <row r="80" spans="1:21" ht="13.2">
      <c r="A80" s="96"/>
      <c r="B80" s="52" t="s">
        <v>312</v>
      </c>
      <c r="C80" s="52"/>
      <c r="D80" s="90"/>
      <c r="E80" s="90"/>
      <c r="F80" s="90"/>
      <c r="G80" s="90"/>
      <c r="H80" s="90"/>
      <c r="I80" s="3"/>
      <c r="J80" s="3"/>
      <c r="K80" s="17"/>
      <c r="L80" s="90"/>
      <c r="M80" s="107"/>
      <c r="N80" s="52"/>
      <c r="O80" s="13"/>
      <c r="P80" s="127"/>
      <c r="Q80" s="130"/>
      <c r="R80" s="131">
        <f>SUM(R3:R78)</f>
        <v>3325</v>
      </c>
      <c r="S80" s="132"/>
      <c r="T80" s="251"/>
      <c r="U80" s="123"/>
    </row>
    <row r="81" spans="1:21" ht="39" customHeight="1">
      <c r="A81" s="96"/>
      <c r="P81" s="128"/>
      <c r="Q81" s="128"/>
      <c r="R81" s="129"/>
      <c r="S81" s="129"/>
      <c r="T81" s="129"/>
      <c r="U81" s="123"/>
    </row>
  </sheetData>
  <mergeCells count="1">
    <mergeCell ref="A1:S1"/>
  </mergeCells>
  <hyperlinks>
    <hyperlink ref="K78" r:id="rId1"/>
    <hyperlink ref="K67" r:id="rId2"/>
    <hyperlink ref="K73" r:id="rId3"/>
    <hyperlink ref="K66" r:id="rId4"/>
    <hyperlink ref="K16" r:id="rId5"/>
    <hyperlink ref="K32" r:id="rId6"/>
    <hyperlink ref="K12" r:id="rId7"/>
    <hyperlink ref="K28" r:id="rId8"/>
    <hyperlink ref="K41" r:id="rId9"/>
    <hyperlink ref="K76" r:id="rId10"/>
    <hyperlink ref="K15" r:id="rId11"/>
    <hyperlink ref="K14" r:id="rId12"/>
    <hyperlink ref="K52" r:id="rId13"/>
    <hyperlink ref="K33" r:id="rId14"/>
    <hyperlink ref="K56" r:id="rId15"/>
    <hyperlink ref="K38" r:id="rId16"/>
    <hyperlink ref="K51" r:id="rId17"/>
    <hyperlink ref="K30" r:id="rId18"/>
    <hyperlink ref="K29" r:id="rId19"/>
    <hyperlink ref="K60" r:id="rId20"/>
    <hyperlink ref="K20" r:id="rId21"/>
    <hyperlink ref="K50" r:id="rId22"/>
    <hyperlink ref="K77" r:id="rId23"/>
    <hyperlink ref="K18" r:id="rId24"/>
    <hyperlink ref="K75" r:id="rId25"/>
    <hyperlink ref="K21" r:id="rId26"/>
    <hyperlink ref="K53" r:id="rId27"/>
    <hyperlink ref="K49" r:id="rId28"/>
    <hyperlink ref="K11" r:id="rId29"/>
    <hyperlink ref="K79" r:id="rId30"/>
    <hyperlink ref="K37" r:id="rId31"/>
    <hyperlink ref="K70" r:id="rId32"/>
    <hyperlink ref="K45" r:id="rId33"/>
    <hyperlink ref="K40" r:id="rId34"/>
    <hyperlink ref="K35" r:id="rId35"/>
    <hyperlink ref="K59" r:id="rId36"/>
    <hyperlink ref="K22" r:id="rId37"/>
    <hyperlink ref="K23" r:id="rId38"/>
    <hyperlink ref="K54" r:id="rId39"/>
    <hyperlink ref="K42" r:id="rId40"/>
    <hyperlink ref="K71" r:id="rId41"/>
    <hyperlink ref="K62" r:id="rId42"/>
    <hyperlink ref="K48" r:id="rId43"/>
    <hyperlink ref="K6" r:id="rId44"/>
    <hyperlink ref="K8" r:id="rId45"/>
    <hyperlink ref="K5" r:id="rId46"/>
    <hyperlink ref="K36" r:id="rId47"/>
    <hyperlink ref="K13" r:id="rId48"/>
    <hyperlink ref="K55" r:id="rId49"/>
    <hyperlink ref="K10" r:id="rId50"/>
    <hyperlink ref="K47" r:id="rId51"/>
    <hyperlink ref="K34" r:id="rId52"/>
    <hyperlink ref="K19" r:id="rId53"/>
    <hyperlink ref="K9" r:id="rId54"/>
    <hyperlink ref="K4" r:id="rId55"/>
    <hyperlink ref="K69" r:id="rId56"/>
    <hyperlink ref="K74" r:id="rId57"/>
    <hyperlink ref="K3" r:id="rId58"/>
    <hyperlink ref="K24" r:id="rId59"/>
    <hyperlink ref="K58" r:id="rId60"/>
    <hyperlink ref="K43" r:id="rId61"/>
  </hyperlinks>
  <pageMargins left="0.7" right="0.7" top="0.75" bottom="0.75" header="0.3" footer="0.3"/>
  <pageSetup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opLeftCell="A19" workbookViewId="0">
      <selection activeCell="V20" sqref="V20"/>
    </sheetView>
  </sheetViews>
  <sheetFormatPr defaultColWidth="8.88671875" defaultRowHeight="39" customHeight="1"/>
  <cols>
    <col min="1" max="1" width="2.44140625" style="46" customWidth="1"/>
    <col min="2" max="2" width="15.33203125" style="12" customWidth="1"/>
    <col min="3" max="4" width="8.88671875" style="46"/>
    <col min="5" max="5" width="9.6640625" style="12" customWidth="1"/>
    <col min="6" max="6" width="15.33203125" style="12" customWidth="1"/>
    <col min="7" max="7" width="9.33203125" style="12" customWidth="1"/>
    <col min="8" max="8" width="3.88671875" style="14" customWidth="1"/>
    <col min="9" max="9" width="6.5546875" style="14" customWidth="1"/>
    <col min="10" max="10" width="20.44140625" style="12" customWidth="1"/>
    <col min="11" max="11" width="11.5546875" style="12" customWidth="1"/>
    <col min="12" max="12" width="3.6640625" style="75" customWidth="1"/>
    <col min="13" max="13" width="3" style="46" customWidth="1"/>
    <col min="14" max="14" width="0" style="46" hidden="1" customWidth="1"/>
    <col min="15" max="15" width="11.33203125" style="12" hidden="1" customWidth="1"/>
    <col min="16" max="16" width="5.6640625" style="12" hidden="1" customWidth="1"/>
    <col min="17" max="17" width="0" style="12" hidden="1" customWidth="1"/>
    <col min="18" max="18" width="8.88671875" style="255"/>
    <col min="19" max="21" width="8.88671875" style="256"/>
    <col min="22" max="22" width="8.88671875" style="257"/>
  </cols>
  <sheetData>
    <row r="1" spans="1:22" ht="13.2">
      <c r="A1" s="298" t="s">
        <v>1193</v>
      </c>
      <c r="B1" s="299"/>
      <c r="C1" s="299"/>
      <c r="D1" s="299"/>
      <c r="E1" s="299"/>
      <c r="F1" s="299"/>
      <c r="G1" s="299"/>
      <c r="H1" s="300"/>
      <c r="I1" s="300"/>
      <c r="J1" s="299"/>
      <c r="K1" s="299"/>
      <c r="L1" s="301"/>
      <c r="M1" s="299"/>
      <c r="N1" s="299"/>
      <c r="O1" s="299"/>
      <c r="P1" s="67"/>
      <c r="Q1" s="67"/>
      <c r="R1" s="134"/>
      <c r="S1" s="135"/>
      <c r="T1" s="136"/>
      <c r="U1" s="137"/>
      <c r="V1" s="254"/>
    </row>
    <row r="2" spans="1:22" ht="48.6">
      <c r="A2" s="101" t="s">
        <v>0</v>
      </c>
      <c r="B2" s="34" t="s">
        <v>5</v>
      </c>
      <c r="C2" s="101" t="s">
        <v>1</v>
      </c>
      <c r="D2" s="101" t="s">
        <v>2</v>
      </c>
      <c r="E2" s="88" t="s">
        <v>4</v>
      </c>
      <c r="F2" s="34" t="s">
        <v>6</v>
      </c>
      <c r="G2" s="34" t="s">
        <v>7</v>
      </c>
      <c r="H2" s="16" t="s">
        <v>8</v>
      </c>
      <c r="I2" s="16" t="s">
        <v>9</v>
      </c>
      <c r="J2" s="34" t="s">
        <v>10</v>
      </c>
      <c r="K2" s="34" t="s">
        <v>11</v>
      </c>
      <c r="L2" s="9" t="s">
        <v>12</v>
      </c>
      <c r="M2" s="53" t="s">
        <v>314</v>
      </c>
      <c r="N2" s="5"/>
      <c r="O2" s="63" t="s">
        <v>315</v>
      </c>
      <c r="P2" s="67" t="s">
        <v>316</v>
      </c>
      <c r="Q2" s="160" t="s">
        <v>206</v>
      </c>
      <c r="R2" s="134">
        <v>2015</v>
      </c>
      <c r="S2" s="135" t="s">
        <v>524</v>
      </c>
      <c r="T2" s="136" t="s">
        <v>207</v>
      </c>
      <c r="U2" s="137" t="s">
        <v>525</v>
      </c>
      <c r="V2" s="254" t="s">
        <v>1068</v>
      </c>
    </row>
    <row r="3" spans="1:22" ht="39.6">
      <c r="A3" s="112">
        <v>1</v>
      </c>
      <c r="B3" s="150" t="s">
        <v>764</v>
      </c>
      <c r="C3" s="149" t="s">
        <v>759</v>
      </c>
      <c r="D3" s="149" t="s">
        <v>25</v>
      </c>
      <c r="E3" s="224" t="s">
        <v>16</v>
      </c>
      <c r="F3" s="133" t="s">
        <v>917</v>
      </c>
      <c r="G3" s="224" t="s">
        <v>22</v>
      </c>
      <c r="H3" s="225" t="s">
        <v>20</v>
      </c>
      <c r="I3" s="165">
        <v>83705</v>
      </c>
      <c r="J3" s="218" t="s">
        <v>885</v>
      </c>
      <c r="K3" s="224" t="s">
        <v>918</v>
      </c>
      <c r="L3" s="226" t="s">
        <v>336</v>
      </c>
      <c r="M3" s="149"/>
      <c r="N3" s="115"/>
      <c r="O3" s="169">
        <v>1000</v>
      </c>
      <c r="P3" s="171">
        <v>41762</v>
      </c>
      <c r="Q3" s="207"/>
      <c r="R3" s="273" t="s">
        <v>23</v>
      </c>
      <c r="S3" s="274" t="s">
        <v>1378</v>
      </c>
      <c r="T3" s="262">
        <v>600</v>
      </c>
      <c r="V3" s="268" t="s">
        <v>23</v>
      </c>
    </row>
    <row r="4" spans="1:22" ht="27.6" customHeight="1">
      <c r="A4" s="112">
        <v>2</v>
      </c>
      <c r="B4" s="150" t="s">
        <v>833</v>
      </c>
      <c r="C4" s="149" t="s">
        <v>834</v>
      </c>
      <c r="D4" s="149" t="s">
        <v>25</v>
      </c>
      <c r="E4" s="150" t="s">
        <v>126</v>
      </c>
      <c r="F4" s="138" t="s">
        <v>835</v>
      </c>
      <c r="G4" s="150" t="s">
        <v>836</v>
      </c>
      <c r="H4" s="168" t="s">
        <v>20</v>
      </c>
      <c r="I4" s="165">
        <v>83616</v>
      </c>
      <c r="J4" s="153" t="s">
        <v>837</v>
      </c>
      <c r="K4" s="150" t="s">
        <v>838</v>
      </c>
      <c r="L4" s="170" t="s">
        <v>340</v>
      </c>
      <c r="M4" s="149"/>
      <c r="N4" s="115"/>
      <c r="O4" s="169">
        <v>400</v>
      </c>
      <c r="P4" s="171">
        <v>41753</v>
      </c>
      <c r="Q4" s="223" t="s">
        <v>981</v>
      </c>
      <c r="S4" s="274" t="s">
        <v>1367</v>
      </c>
      <c r="V4" s="268" t="s">
        <v>1217</v>
      </c>
    </row>
    <row r="5" spans="1:22" ht="27.6" customHeight="1">
      <c r="A5" s="112">
        <v>3</v>
      </c>
      <c r="B5" s="224" t="s">
        <v>1299</v>
      </c>
      <c r="C5" s="221" t="s">
        <v>1309</v>
      </c>
      <c r="D5" s="221" t="s">
        <v>1310</v>
      </c>
      <c r="E5" s="224" t="s">
        <v>146</v>
      </c>
      <c r="F5" s="133" t="s">
        <v>1311</v>
      </c>
      <c r="G5" s="224" t="s">
        <v>22</v>
      </c>
      <c r="H5" s="225" t="s">
        <v>20</v>
      </c>
      <c r="I5" s="165">
        <v>83713</v>
      </c>
      <c r="J5" s="218" t="s">
        <v>1312</v>
      </c>
      <c r="K5" s="224" t="s">
        <v>1313</v>
      </c>
      <c r="L5" s="226" t="s">
        <v>359</v>
      </c>
      <c r="M5" s="149"/>
      <c r="N5" s="115"/>
      <c r="O5" s="169"/>
      <c r="P5" s="171"/>
      <c r="Q5" s="223"/>
      <c r="R5" s="273" t="s">
        <v>23</v>
      </c>
      <c r="S5" s="256" t="s">
        <v>1381</v>
      </c>
      <c r="T5" s="262">
        <v>500</v>
      </c>
      <c r="V5" s="291" t="s">
        <v>23</v>
      </c>
    </row>
    <row r="6" spans="1:22" ht="26.4">
      <c r="A6" s="112">
        <v>4</v>
      </c>
      <c r="B6" s="224" t="s">
        <v>330</v>
      </c>
      <c r="C6" s="221" t="s">
        <v>331</v>
      </c>
      <c r="D6" s="221" t="s">
        <v>332</v>
      </c>
      <c r="E6" s="150" t="s">
        <v>1196</v>
      </c>
      <c r="F6" s="138" t="s">
        <v>853</v>
      </c>
      <c r="G6" s="150" t="s">
        <v>22</v>
      </c>
      <c r="H6" s="168" t="s">
        <v>20</v>
      </c>
      <c r="I6" s="165">
        <v>83713</v>
      </c>
      <c r="J6" s="153" t="s">
        <v>1197</v>
      </c>
      <c r="K6" s="150" t="s">
        <v>855</v>
      </c>
      <c r="L6" s="170" t="s">
        <v>336</v>
      </c>
      <c r="M6" s="149"/>
      <c r="N6" s="115"/>
      <c r="O6" s="169">
        <v>600</v>
      </c>
      <c r="P6" s="171">
        <v>41754</v>
      </c>
      <c r="Q6" s="223" t="s">
        <v>856</v>
      </c>
      <c r="R6" s="255" t="s">
        <v>23</v>
      </c>
      <c r="S6" s="256" t="s">
        <v>1198</v>
      </c>
      <c r="T6" s="262">
        <v>600</v>
      </c>
      <c r="V6" s="268" t="s">
        <v>1199</v>
      </c>
    </row>
    <row r="7" spans="1:22" ht="21">
      <c r="A7" s="112">
        <v>5</v>
      </c>
      <c r="B7" s="150" t="s">
        <v>622</v>
      </c>
      <c r="C7" s="149" t="s">
        <v>623</v>
      </c>
      <c r="D7" s="149" t="s">
        <v>624</v>
      </c>
      <c r="E7" s="150" t="s">
        <v>625</v>
      </c>
      <c r="F7" s="138" t="s">
        <v>626</v>
      </c>
      <c r="G7" s="150" t="s">
        <v>22</v>
      </c>
      <c r="H7" s="168" t="s">
        <v>20</v>
      </c>
      <c r="I7" s="165">
        <v>83705</v>
      </c>
      <c r="J7" s="153" t="s">
        <v>627</v>
      </c>
      <c r="K7" s="150" t="s">
        <v>628</v>
      </c>
      <c r="L7" s="170" t="s">
        <v>359</v>
      </c>
      <c r="M7" s="149"/>
      <c r="N7" s="115"/>
      <c r="O7" s="169">
        <v>500</v>
      </c>
      <c r="P7" s="171">
        <v>41727</v>
      </c>
      <c r="Q7" s="138" t="s">
        <v>629</v>
      </c>
      <c r="R7" s="255" t="s">
        <v>23</v>
      </c>
      <c r="S7" s="256" t="s">
        <v>1218</v>
      </c>
      <c r="T7" s="262">
        <v>500</v>
      </c>
      <c r="V7" s="268" t="s">
        <v>1199</v>
      </c>
    </row>
    <row r="8" spans="1:22" ht="34.200000000000003">
      <c r="A8" s="112">
        <v>6</v>
      </c>
      <c r="B8" s="224" t="s">
        <v>1247</v>
      </c>
      <c r="C8" s="221" t="s">
        <v>1248</v>
      </c>
      <c r="D8" s="221" t="s">
        <v>1249</v>
      </c>
      <c r="E8" s="224" t="s">
        <v>1250</v>
      </c>
      <c r="F8" s="133" t="s">
        <v>1251</v>
      </c>
      <c r="G8" s="224" t="s">
        <v>38</v>
      </c>
      <c r="H8" s="225" t="s">
        <v>39</v>
      </c>
      <c r="I8" s="165">
        <v>99201</v>
      </c>
      <c r="J8" s="218" t="s">
        <v>1252</v>
      </c>
      <c r="K8" s="224" t="s">
        <v>1253</v>
      </c>
      <c r="L8" s="226" t="s">
        <v>325</v>
      </c>
      <c r="M8" s="149"/>
      <c r="N8" s="115"/>
      <c r="O8" s="169"/>
      <c r="P8" s="171"/>
      <c r="Q8" s="138"/>
      <c r="R8" s="255" t="s">
        <v>23</v>
      </c>
      <c r="S8" s="256" t="s">
        <v>1353</v>
      </c>
      <c r="T8" s="262">
        <v>1000</v>
      </c>
      <c r="V8" s="271"/>
    </row>
    <row r="9" spans="1:22" ht="36" customHeight="1">
      <c r="A9" s="112">
        <v>7</v>
      </c>
      <c r="B9" s="138" t="s">
        <v>702</v>
      </c>
      <c r="C9" s="116" t="s">
        <v>703</v>
      </c>
      <c r="D9" s="116" t="s">
        <v>704</v>
      </c>
      <c r="E9" s="138" t="s">
        <v>705</v>
      </c>
      <c r="F9" s="138" t="s">
        <v>706</v>
      </c>
      <c r="G9" s="138" t="s">
        <v>707</v>
      </c>
      <c r="H9" s="145" t="s">
        <v>39</v>
      </c>
      <c r="I9" s="143">
        <v>98036</v>
      </c>
      <c r="J9" s="153" t="s">
        <v>708</v>
      </c>
      <c r="K9" s="138" t="s">
        <v>709</v>
      </c>
      <c r="L9" s="173" t="s">
        <v>359</v>
      </c>
      <c r="M9" s="116"/>
      <c r="N9" s="112"/>
      <c r="O9" s="199">
        <v>500</v>
      </c>
      <c r="P9" s="171">
        <v>41742</v>
      </c>
      <c r="Q9" s="138" t="s">
        <v>710</v>
      </c>
      <c r="R9" s="273" t="s">
        <v>23</v>
      </c>
      <c r="S9" s="274" t="s">
        <v>1181</v>
      </c>
      <c r="T9" s="262">
        <v>500</v>
      </c>
      <c r="V9" s="268" t="s">
        <v>23</v>
      </c>
    </row>
    <row r="10" spans="1:22" ht="36" customHeight="1">
      <c r="A10" s="112">
        <v>8</v>
      </c>
      <c r="B10" s="138" t="s">
        <v>1257</v>
      </c>
      <c r="C10" s="116" t="s">
        <v>133</v>
      </c>
      <c r="D10" s="116" t="s">
        <v>1258</v>
      </c>
      <c r="E10" s="138" t="s">
        <v>1259</v>
      </c>
      <c r="F10" s="138" t="s">
        <v>1260</v>
      </c>
      <c r="G10" s="138" t="s">
        <v>50</v>
      </c>
      <c r="H10" s="145" t="s">
        <v>20</v>
      </c>
      <c r="I10" s="143">
        <v>83687</v>
      </c>
      <c r="J10" s="153" t="s">
        <v>1261</v>
      </c>
      <c r="K10" s="138" t="s">
        <v>1262</v>
      </c>
      <c r="L10" s="173" t="s">
        <v>340</v>
      </c>
      <c r="M10" s="116"/>
      <c r="N10" s="112"/>
      <c r="O10" s="199"/>
      <c r="P10" s="171"/>
      <c r="Q10" s="138"/>
      <c r="R10" s="273" t="s">
        <v>1073</v>
      </c>
      <c r="S10" s="274" t="s">
        <v>1295</v>
      </c>
      <c r="T10" s="262">
        <v>400</v>
      </c>
      <c r="V10" s="271"/>
    </row>
    <row r="11" spans="1:22" ht="36" customHeight="1">
      <c r="A11" s="112">
        <v>9</v>
      </c>
      <c r="B11" s="133" t="s">
        <v>1263</v>
      </c>
      <c r="C11" s="211" t="s">
        <v>133</v>
      </c>
      <c r="D11" s="211" t="s">
        <v>1258</v>
      </c>
      <c r="E11" s="133" t="s">
        <v>1259</v>
      </c>
      <c r="F11" s="133" t="s">
        <v>1260</v>
      </c>
      <c r="G11" s="133" t="s">
        <v>50</v>
      </c>
      <c r="H11" s="217" t="s">
        <v>20</v>
      </c>
      <c r="I11" s="143">
        <v>83687</v>
      </c>
      <c r="J11" s="218" t="s">
        <v>1261</v>
      </c>
      <c r="K11" s="133" t="s">
        <v>1262</v>
      </c>
      <c r="L11" s="232" t="s">
        <v>325</v>
      </c>
      <c r="M11" s="116"/>
      <c r="N11" s="112"/>
      <c r="O11" s="199"/>
      <c r="P11" s="171"/>
      <c r="Q11" s="138"/>
      <c r="R11" s="273" t="s">
        <v>1073</v>
      </c>
      <c r="S11" s="274" t="s">
        <v>1296</v>
      </c>
      <c r="T11" s="262">
        <v>1000</v>
      </c>
      <c r="V11" s="271"/>
    </row>
    <row r="12" spans="1:22" ht="36" customHeight="1">
      <c r="A12" s="112">
        <v>10</v>
      </c>
      <c r="B12" s="133" t="s">
        <v>353</v>
      </c>
      <c r="C12" s="116" t="s">
        <v>354</v>
      </c>
      <c r="D12" s="116" t="s">
        <v>355</v>
      </c>
      <c r="E12" s="138" t="s">
        <v>126</v>
      </c>
      <c r="F12" s="138" t="s">
        <v>356</v>
      </c>
      <c r="G12" s="138" t="s">
        <v>357</v>
      </c>
      <c r="H12" s="145" t="s">
        <v>20</v>
      </c>
      <c r="I12" s="143">
        <v>83869</v>
      </c>
      <c r="J12" s="153" t="s">
        <v>1066</v>
      </c>
      <c r="K12" s="138" t="s">
        <v>1056</v>
      </c>
      <c r="L12" s="173" t="s">
        <v>359</v>
      </c>
      <c r="M12" s="116"/>
      <c r="N12" s="112"/>
      <c r="O12" s="199"/>
      <c r="P12" s="171"/>
      <c r="Q12" s="138"/>
      <c r="R12" s="273" t="s">
        <v>1073</v>
      </c>
      <c r="S12" s="274" t="s">
        <v>1242</v>
      </c>
      <c r="T12" s="262">
        <v>500</v>
      </c>
      <c r="V12" s="268"/>
    </row>
    <row r="13" spans="1:22" ht="36" customHeight="1">
      <c r="A13" s="112">
        <v>11</v>
      </c>
      <c r="B13" s="280" t="s">
        <v>1243</v>
      </c>
      <c r="C13" s="211" t="s">
        <v>992</v>
      </c>
      <c r="D13" s="211" t="s">
        <v>582</v>
      </c>
      <c r="E13" s="133" t="s">
        <v>1020</v>
      </c>
      <c r="F13" s="133" t="s">
        <v>995</v>
      </c>
      <c r="G13" s="133" t="s">
        <v>22</v>
      </c>
      <c r="H13" s="217" t="s">
        <v>20</v>
      </c>
      <c r="I13" s="143">
        <v>83705</v>
      </c>
      <c r="J13" s="218" t="s">
        <v>996</v>
      </c>
      <c r="K13" s="133" t="s">
        <v>997</v>
      </c>
      <c r="L13" s="232" t="s">
        <v>340</v>
      </c>
      <c r="M13" s="116"/>
      <c r="N13" s="112"/>
      <c r="O13" s="199"/>
      <c r="P13" s="171">
        <v>41767</v>
      </c>
      <c r="Q13" s="133" t="s">
        <v>1021</v>
      </c>
      <c r="R13" s="273" t="s">
        <v>23</v>
      </c>
      <c r="S13" s="274" t="s">
        <v>1244</v>
      </c>
      <c r="T13" s="262">
        <v>400</v>
      </c>
    </row>
    <row r="14" spans="1:22" ht="52.5" customHeight="1">
      <c r="A14" s="112">
        <v>12</v>
      </c>
      <c r="B14" s="133" t="s">
        <v>1085</v>
      </c>
      <c r="C14" s="211" t="s">
        <v>1086</v>
      </c>
      <c r="D14" s="211" t="s">
        <v>1087</v>
      </c>
      <c r="E14" s="133" t="s">
        <v>1088</v>
      </c>
      <c r="F14" s="133" t="s">
        <v>1089</v>
      </c>
      <c r="G14" s="133" t="s">
        <v>174</v>
      </c>
      <c r="H14" s="217" t="s">
        <v>20</v>
      </c>
      <c r="I14" s="143">
        <v>83440</v>
      </c>
      <c r="J14" s="153" t="s">
        <v>1090</v>
      </c>
      <c r="K14" s="133" t="s">
        <v>1091</v>
      </c>
      <c r="L14" s="232" t="s">
        <v>336</v>
      </c>
      <c r="M14" s="112"/>
      <c r="N14" s="112"/>
      <c r="O14" s="198"/>
      <c r="P14" s="171"/>
      <c r="Q14" s="235"/>
      <c r="R14" s="255" t="s">
        <v>1073</v>
      </c>
      <c r="S14" s="256" t="s">
        <v>1092</v>
      </c>
      <c r="T14" s="262">
        <v>600</v>
      </c>
      <c r="V14" s="257" t="s">
        <v>23</v>
      </c>
    </row>
    <row r="15" spans="1:22" s="22" customFormat="1" ht="26.4">
      <c r="A15" s="112">
        <v>13</v>
      </c>
      <c r="B15" s="60" t="s">
        <v>370</v>
      </c>
      <c r="C15" s="141" t="s">
        <v>1349</v>
      </c>
      <c r="D15" s="141" t="s">
        <v>1350</v>
      </c>
      <c r="E15" s="159" t="s">
        <v>639</v>
      </c>
      <c r="F15" s="60" t="s">
        <v>292</v>
      </c>
      <c r="G15" s="60" t="s">
        <v>22</v>
      </c>
      <c r="H15" s="95" t="s">
        <v>20</v>
      </c>
      <c r="I15" s="95">
        <v>83702</v>
      </c>
      <c r="J15" s="178" t="s">
        <v>1351</v>
      </c>
      <c r="K15" s="179" t="s">
        <v>641</v>
      </c>
      <c r="L15" s="31" t="s">
        <v>340</v>
      </c>
      <c r="M15" s="76"/>
      <c r="N15" s="76"/>
      <c r="O15" s="28">
        <v>400</v>
      </c>
      <c r="P15" s="180">
        <v>41727</v>
      </c>
      <c r="Q15" s="181" t="s">
        <v>982</v>
      </c>
      <c r="R15" s="277" t="s">
        <v>1073</v>
      </c>
      <c r="S15" s="278" t="s">
        <v>1204</v>
      </c>
      <c r="T15" s="279">
        <v>400</v>
      </c>
      <c r="U15" s="258"/>
      <c r="V15" s="275" t="s">
        <v>23</v>
      </c>
    </row>
    <row r="16" spans="1:22" ht="21.6">
      <c r="A16" s="112">
        <v>14</v>
      </c>
      <c r="B16" s="67" t="s">
        <v>372</v>
      </c>
      <c r="C16" s="96" t="s">
        <v>373</v>
      </c>
      <c r="D16" s="96" t="s">
        <v>66</v>
      </c>
      <c r="E16" s="67" t="s">
        <v>374</v>
      </c>
      <c r="F16" s="67" t="s">
        <v>375</v>
      </c>
      <c r="G16" s="67" t="s">
        <v>376</v>
      </c>
      <c r="H16" s="81" t="s">
        <v>20</v>
      </c>
      <c r="I16" s="81">
        <v>83686</v>
      </c>
      <c r="J16" s="15" t="str">
        <f>HYPERLINK("mailto:mark.hurst@marshallind.com","mark.hurst@marshallind.com")</f>
        <v>mark.hurst@marshallind.com</v>
      </c>
      <c r="K16" s="67" t="s">
        <v>377</v>
      </c>
      <c r="L16" s="23" t="s">
        <v>340</v>
      </c>
      <c r="M16" s="96"/>
      <c r="N16" s="96"/>
      <c r="O16" s="67">
        <v>400</v>
      </c>
      <c r="P16" s="180">
        <v>41727</v>
      </c>
      <c r="Q16" s="181" t="s">
        <v>646</v>
      </c>
      <c r="R16" s="255" t="s">
        <v>23</v>
      </c>
      <c r="S16" s="262" t="s">
        <v>1148</v>
      </c>
      <c r="T16" s="262">
        <v>400</v>
      </c>
      <c r="V16" s="257" t="s">
        <v>1073</v>
      </c>
    </row>
    <row r="17" spans="1:22" ht="51" customHeight="1">
      <c r="A17" s="112">
        <v>15</v>
      </c>
      <c r="B17" s="138" t="s">
        <v>783</v>
      </c>
      <c r="C17" s="116" t="s">
        <v>496</v>
      </c>
      <c r="D17" s="116" t="s">
        <v>116</v>
      </c>
      <c r="E17" s="138" t="s">
        <v>245</v>
      </c>
      <c r="F17" s="138" t="s">
        <v>1041</v>
      </c>
      <c r="G17" s="138" t="s">
        <v>785</v>
      </c>
      <c r="H17" s="145" t="s">
        <v>39</v>
      </c>
      <c r="I17" s="143">
        <v>98033</v>
      </c>
      <c r="J17" s="153" t="s">
        <v>1042</v>
      </c>
      <c r="K17" s="138" t="s">
        <v>1043</v>
      </c>
      <c r="L17" s="173" t="s">
        <v>325</v>
      </c>
      <c r="M17" s="116" t="s">
        <v>64</v>
      </c>
      <c r="N17" s="112"/>
      <c r="O17" s="198">
        <v>1000</v>
      </c>
      <c r="P17" s="171">
        <v>41866</v>
      </c>
      <c r="Q17" s="138" t="s">
        <v>1044</v>
      </c>
      <c r="V17" s="271" t="s">
        <v>1191</v>
      </c>
    </row>
    <row r="18" spans="1:22" ht="26.4">
      <c r="A18" s="112">
        <v>16</v>
      </c>
      <c r="B18" s="67" t="s">
        <v>398</v>
      </c>
      <c r="C18" s="139" t="s">
        <v>694</v>
      </c>
      <c r="D18" s="139" t="s">
        <v>695</v>
      </c>
      <c r="E18" s="160" t="s">
        <v>696</v>
      </c>
      <c r="F18" s="160" t="s">
        <v>1150</v>
      </c>
      <c r="G18" s="67" t="s">
        <v>376</v>
      </c>
      <c r="H18" s="61" t="s">
        <v>20</v>
      </c>
      <c r="I18" s="61">
        <v>83653</v>
      </c>
      <c r="J18" s="194" t="s">
        <v>698</v>
      </c>
      <c r="K18" s="160" t="s">
        <v>699</v>
      </c>
      <c r="L18" s="23" t="s">
        <v>359</v>
      </c>
      <c r="M18" s="96"/>
      <c r="N18" s="96"/>
      <c r="O18" s="195">
        <v>500</v>
      </c>
      <c r="P18" s="196">
        <v>41742</v>
      </c>
      <c r="Q18" s="159" t="s">
        <v>700</v>
      </c>
      <c r="R18" s="255" t="s">
        <v>1073</v>
      </c>
      <c r="S18" s="256" t="s">
        <v>1151</v>
      </c>
      <c r="T18" s="262">
        <v>500</v>
      </c>
      <c r="V18" s="268" t="s">
        <v>1073</v>
      </c>
    </row>
    <row r="19" spans="1:22" ht="39.75" customHeight="1">
      <c r="A19" s="112">
        <v>17</v>
      </c>
      <c r="B19" s="67" t="s">
        <v>405</v>
      </c>
      <c r="C19" s="96" t="s">
        <v>406</v>
      </c>
      <c r="D19" s="96" t="s">
        <v>168</v>
      </c>
      <c r="E19" s="67" t="s">
        <v>407</v>
      </c>
      <c r="F19" s="160" t="s">
        <v>1145</v>
      </c>
      <c r="G19" s="67" t="s">
        <v>38</v>
      </c>
      <c r="H19" s="61" t="s">
        <v>39</v>
      </c>
      <c r="I19" s="61" t="s">
        <v>409</v>
      </c>
      <c r="J19" s="269" t="s">
        <v>1146</v>
      </c>
      <c r="K19" s="160" t="s">
        <v>1147</v>
      </c>
      <c r="L19" s="189" t="s">
        <v>359</v>
      </c>
      <c r="M19" s="96"/>
      <c r="N19" s="96"/>
      <c r="O19" s="188">
        <v>500</v>
      </c>
      <c r="P19" s="180">
        <v>41730</v>
      </c>
      <c r="Q19" s="160" t="s">
        <v>649</v>
      </c>
      <c r="R19" s="255" t="s">
        <v>1073</v>
      </c>
      <c r="S19" s="256" t="s">
        <v>1149</v>
      </c>
      <c r="T19" s="262">
        <v>500</v>
      </c>
      <c r="V19" s="268" t="s">
        <v>23</v>
      </c>
    </row>
    <row r="20" spans="1:22" ht="39.75" customHeight="1">
      <c r="A20" s="112">
        <v>18</v>
      </c>
      <c r="B20" s="133" t="s">
        <v>934</v>
      </c>
      <c r="C20" s="211" t="s">
        <v>935</v>
      </c>
      <c r="D20" s="211" t="s">
        <v>25</v>
      </c>
      <c r="E20" s="113"/>
      <c r="F20" s="133" t="s">
        <v>936</v>
      </c>
      <c r="G20" s="133" t="s">
        <v>22</v>
      </c>
      <c r="H20" s="217" t="s">
        <v>20</v>
      </c>
      <c r="I20" s="143">
        <v>83714</v>
      </c>
      <c r="J20" s="218" t="s">
        <v>937</v>
      </c>
      <c r="K20" s="133" t="s">
        <v>938</v>
      </c>
      <c r="L20" s="232" t="s">
        <v>340</v>
      </c>
      <c r="M20" s="112"/>
      <c r="N20" s="112"/>
      <c r="O20" s="198">
        <v>400</v>
      </c>
      <c r="P20" s="171">
        <v>41767</v>
      </c>
      <c r="Q20" s="207"/>
      <c r="R20" s="255" t="s">
        <v>23</v>
      </c>
      <c r="S20" s="256" t="s">
        <v>1390</v>
      </c>
      <c r="T20" s="262">
        <v>400</v>
      </c>
      <c r="V20" s="271"/>
    </row>
    <row r="21" spans="1:22" ht="39.75" customHeight="1">
      <c r="A21" s="112">
        <v>19</v>
      </c>
      <c r="B21" s="133" t="s">
        <v>847</v>
      </c>
      <c r="C21" s="116" t="s">
        <v>825</v>
      </c>
      <c r="D21" s="116" t="s">
        <v>116</v>
      </c>
      <c r="E21" s="133" t="s">
        <v>892</v>
      </c>
      <c r="F21" s="138" t="s">
        <v>848</v>
      </c>
      <c r="G21" s="138" t="s">
        <v>849</v>
      </c>
      <c r="H21" s="145" t="s">
        <v>850</v>
      </c>
      <c r="I21" s="143">
        <v>53214</v>
      </c>
      <c r="J21" s="153" t="s">
        <v>952</v>
      </c>
      <c r="K21" s="138" t="s">
        <v>851</v>
      </c>
      <c r="L21" s="232" t="s">
        <v>359</v>
      </c>
      <c r="M21" s="112"/>
      <c r="N21" s="112"/>
      <c r="O21" s="198">
        <v>400</v>
      </c>
      <c r="P21" s="171">
        <v>41765</v>
      </c>
      <c r="Q21" s="223" t="s">
        <v>974</v>
      </c>
      <c r="R21" s="255" t="s">
        <v>1073</v>
      </c>
      <c r="S21" s="256" t="s">
        <v>1230</v>
      </c>
      <c r="T21" s="262">
        <v>500</v>
      </c>
      <c r="V21" s="271"/>
    </row>
    <row r="22" spans="1:22" ht="39.75" customHeight="1">
      <c r="A22" s="112">
        <v>20</v>
      </c>
      <c r="B22" s="133" t="s">
        <v>1194</v>
      </c>
      <c r="C22" s="116" t="s">
        <v>1174</v>
      </c>
      <c r="D22" s="116" t="s">
        <v>150</v>
      </c>
      <c r="E22" s="133" t="s">
        <v>1195</v>
      </c>
      <c r="F22" s="133" t="s">
        <v>1176</v>
      </c>
      <c r="G22" s="133" t="s">
        <v>22</v>
      </c>
      <c r="H22" s="215" t="s">
        <v>20</v>
      </c>
      <c r="I22" s="215" t="s">
        <v>1177</v>
      </c>
      <c r="J22" s="218" t="s">
        <v>1178</v>
      </c>
      <c r="K22" s="272" t="s">
        <v>1179</v>
      </c>
      <c r="L22" s="232" t="s">
        <v>340</v>
      </c>
      <c r="M22" s="112"/>
      <c r="N22" s="112"/>
      <c r="O22" s="198"/>
      <c r="P22" s="171"/>
      <c r="Q22" s="223"/>
      <c r="R22" s="255" t="s">
        <v>1073</v>
      </c>
      <c r="S22" s="256" t="s">
        <v>1216</v>
      </c>
      <c r="T22" s="262">
        <v>400</v>
      </c>
      <c r="V22" s="268" t="s">
        <v>1217</v>
      </c>
    </row>
    <row r="23" spans="1:22" ht="39.6">
      <c r="A23" s="112">
        <v>21</v>
      </c>
      <c r="B23" s="67" t="s">
        <v>421</v>
      </c>
      <c r="C23" s="96" t="s">
        <v>422</v>
      </c>
      <c r="D23" s="96" t="s">
        <v>145</v>
      </c>
      <c r="E23" s="67" t="s">
        <v>423</v>
      </c>
      <c r="F23" s="181" t="s">
        <v>766</v>
      </c>
      <c r="G23" s="181" t="s">
        <v>22</v>
      </c>
      <c r="H23" s="210" t="s">
        <v>20</v>
      </c>
      <c r="I23" s="61">
        <v>83704</v>
      </c>
      <c r="J23" s="64" t="s">
        <v>424</v>
      </c>
      <c r="K23" s="64" t="s">
        <v>425</v>
      </c>
      <c r="L23" s="23" t="s">
        <v>336</v>
      </c>
      <c r="M23" s="185" t="s">
        <v>64</v>
      </c>
      <c r="N23" s="96"/>
      <c r="O23" s="188">
        <v>600</v>
      </c>
      <c r="P23" s="180">
        <v>41751</v>
      </c>
      <c r="Q23" s="209" t="s">
        <v>765</v>
      </c>
      <c r="R23" s="255" t="s">
        <v>1073</v>
      </c>
      <c r="S23" s="256" t="s">
        <v>1239</v>
      </c>
      <c r="T23" s="262">
        <v>650</v>
      </c>
      <c r="V23" s="268" t="s">
        <v>1240</v>
      </c>
    </row>
    <row r="24" spans="1:22" ht="26.4">
      <c r="A24" s="112">
        <v>22</v>
      </c>
      <c r="B24" s="133" t="s">
        <v>1334</v>
      </c>
      <c r="C24" s="211" t="s">
        <v>176</v>
      </c>
      <c r="D24" s="211" t="s">
        <v>1337</v>
      </c>
      <c r="E24" s="133" t="s">
        <v>1338</v>
      </c>
      <c r="F24" s="133" t="s">
        <v>307</v>
      </c>
      <c r="G24" s="133" t="s">
        <v>22</v>
      </c>
      <c r="H24" s="217" t="s">
        <v>20</v>
      </c>
      <c r="I24" s="143">
        <v>83709</v>
      </c>
      <c r="J24" s="218" t="s">
        <v>1339</v>
      </c>
      <c r="K24" s="219" t="s">
        <v>308</v>
      </c>
      <c r="L24" s="232" t="s">
        <v>359</v>
      </c>
      <c r="M24" s="211" t="s">
        <v>64</v>
      </c>
      <c r="N24" s="112"/>
      <c r="O24" s="198"/>
      <c r="P24" s="171"/>
      <c r="Q24" s="223"/>
      <c r="R24" s="273" t="s">
        <v>23</v>
      </c>
      <c r="S24" s="274" t="s">
        <v>1368</v>
      </c>
      <c r="T24" s="262">
        <v>500</v>
      </c>
      <c r="V24" s="271"/>
    </row>
    <row r="25" spans="1:22" ht="21">
      <c r="A25" s="112">
        <v>23</v>
      </c>
      <c r="B25" s="133" t="s">
        <v>762</v>
      </c>
      <c r="C25" s="116" t="s">
        <v>127</v>
      </c>
      <c r="D25" s="116" t="s">
        <v>332</v>
      </c>
      <c r="E25" s="138" t="s">
        <v>941</v>
      </c>
      <c r="F25" s="138" t="s">
        <v>942</v>
      </c>
      <c r="G25" s="138" t="s">
        <v>22</v>
      </c>
      <c r="H25" s="145" t="s">
        <v>20</v>
      </c>
      <c r="I25" s="143">
        <v>83704</v>
      </c>
      <c r="J25" s="153" t="s">
        <v>943</v>
      </c>
      <c r="K25" s="193" t="s">
        <v>944</v>
      </c>
      <c r="L25" s="232" t="s">
        <v>336</v>
      </c>
      <c r="M25" s="112"/>
      <c r="N25" s="112"/>
      <c r="O25" s="198">
        <v>600</v>
      </c>
      <c r="P25" s="171">
        <v>41767</v>
      </c>
      <c r="Q25" s="207"/>
      <c r="R25" s="255" t="s">
        <v>23</v>
      </c>
      <c r="S25" s="256">
        <v>224</v>
      </c>
      <c r="T25" s="262">
        <v>600</v>
      </c>
      <c r="V25" s="268" t="s">
        <v>1217</v>
      </c>
    </row>
    <row r="26" spans="1:22" ht="26.4">
      <c r="A26" s="112">
        <v>24</v>
      </c>
      <c r="B26" s="67" t="s">
        <v>432</v>
      </c>
      <c r="C26" s="96" t="s">
        <v>433</v>
      </c>
      <c r="D26" s="96" t="s">
        <v>434</v>
      </c>
      <c r="E26" s="67" t="s">
        <v>435</v>
      </c>
      <c r="F26" s="181" t="s">
        <v>642</v>
      </c>
      <c r="G26" s="181" t="s">
        <v>22</v>
      </c>
      <c r="H26" s="182" t="s">
        <v>20</v>
      </c>
      <c r="I26" s="81">
        <v>83714</v>
      </c>
      <c r="J26" s="184" t="s">
        <v>643</v>
      </c>
      <c r="K26" s="181" t="s">
        <v>644</v>
      </c>
      <c r="L26" s="23" t="s">
        <v>359</v>
      </c>
      <c r="M26" s="96"/>
      <c r="N26" s="96"/>
      <c r="O26" s="177">
        <v>500</v>
      </c>
      <c r="P26" s="180">
        <v>41727</v>
      </c>
      <c r="Q26" s="181" t="s">
        <v>645</v>
      </c>
      <c r="R26" s="273" t="s">
        <v>23</v>
      </c>
      <c r="S26" s="274" t="s">
        <v>1192</v>
      </c>
      <c r="T26" s="262">
        <v>500</v>
      </c>
      <c r="V26" s="268" t="s">
        <v>23</v>
      </c>
    </row>
    <row r="27" spans="1:22" ht="13.2">
      <c r="A27" s="77"/>
      <c r="B27" s="6"/>
      <c r="C27" s="77" t="s">
        <v>439</v>
      </c>
      <c r="D27" s="77"/>
      <c r="E27" s="6"/>
      <c r="F27" s="6"/>
      <c r="G27" s="6"/>
      <c r="H27" s="38"/>
      <c r="I27" s="38"/>
      <c r="J27" s="6"/>
      <c r="K27" s="6"/>
      <c r="L27" s="50"/>
      <c r="M27" s="77"/>
      <c r="N27" s="68"/>
      <c r="O27" s="6"/>
      <c r="P27" s="6"/>
      <c r="Q27" s="6"/>
    </row>
  </sheetData>
  <mergeCells count="1">
    <mergeCell ref="A1:O1"/>
  </mergeCells>
  <hyperlinks>
    <hyperlink ref="J15" r:id="rId1"/>
    <hyperlink ref="J26" r:id="rId2"/>
    <hyperlink ref="J18" r:id="rId3"/>
    <hyperlink ref="J9" r:id="rId4"/>
    <hyperlink ref="J7" r:id="rId5"/>
    <hyperlink ref="J4" r:id="rId6"/>
    <hyperlink ref="J6" r:id="rId7"/>
    <hyperlink ref="J21" r:id="rId8"/>
    <hyperlink ref="J3" r:id="rId9"/>
    <hyperlink ref="J20" r:id="rId10"/>
    <hyperlink ref="J25" r:id="rId11"/>
    <hyperlink ref="J13" r:id="rId12"/>
    <hyperlink ref="J17" r:id="rId13"/>
    <hyperlink ref="J14" r:id="rId14"/>
    <hyperlink ref="J19" r:id="rId15"/>
    <hyperlink ref="J22" r:id="rId16"/>
    <hyperlink ref="J12" r:id="rId17"/>
    <hyperlink ref="J8" r:id="rId18"/>
    <hyperlink ref="J10" r:id="rId19"/>
    <hyperlink ref="J11" r:id="rId20"/>
    <hyperlink ref="J5" r:id="rId21"/>
    <hyperlink ref="J24" r:id="rId22"/>
  </hyperlinks>
  <pageMargins left="0.7" right="0.7" top="0.75" bottom="0.75" header="0.3" footer="0.3"/>
  <pageSetup orientation="landscape" horizontalDpi="4294967293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opLeftCell="A4" workbookViewId="0">
      <selection activeCell="Q16" sqref="Q16"/>
    </sheetView>
  </sheetViews>
  <sheetFormatPr defaultColWidth="8.88671875" defaultRowHeight="39" customHeight="1"/>
  <cols>
    <col min="1" max="1" width="2.44140625" style="46" customWidth="1"/>
    <col min="2" max="2" width="9.44140625" style="46" customWidth="1"/>
    <col min="3" max="3" width="8.88671875" style="46"/>
    <col min="4" max="4" width="6.109375" style="12" customWidth="1"/>
    <col min="5" max="5" width="9.6640625" style="12" customWidth="1"/>
    <col min="6" max="6" width="14" style="12" customWidth="1"/>
    <col min="7" max="7" width="15.33203125" style="12" customWidth="1"/>
    <col min="8" max="8" width="9.33203125" style="12" customWidth="1"/>
    <col min="9" max="9" width="3.88671875" style="14" customWidth="1"/>
    <col min="10" max="10" width="6.5546875" style="14" customWidth="1"/>
    <col min="11" max="11" width="26.5546875" style="12" customWidth="1"/>
    <col min="12" max="12" width="12.44140625" style="12" customWidth="1"/>
    <col min="13" max="13" width="9.6640625" style="46" hidden="1" customWidth="1"/>
    <col min="14" max="14" width="8.88671875" style="255"/>
    <col min="15" max="15" width="11" style="256" bestFit="1" customWidth="1"/>
    <col min="16" max="17" width="8.88671875" style="256"/>
  </cols>
  <sheetData>
    <row r="1" spans="1:17" ht="13.2">
      <c r="A1" s="33"/>
      <c r="B1" s="302" t="s">
        <v>591</v>
      </c>
      <c r="C1" s="303"/>
      <c r="D1" s="303"/>
      <c r="E1" s="303"/>
      <c r="F1" s="303"/>
      <c r="G1" s="303"/>
      <c r="H1" s="303"/>
      <c r="I1" s="304"/>
      <c r="J1" s="304"/>
      <c r="K1" s="303"/>
      <c r="L1" s="303"/>
      <c r="M1" s="1"/>
      <c r="N1" s="134">
        <v>2015</v>
      </c>
      <c r="O1" s="135" t="s">
        <v>524</v>
      </c>
      <c r="P1" s="136" t="s">
        <v>207</v>
      </c>
      <c r="Q1" s="137" t="s">
        <v>525</v>
      </c>
    </row>
    <row r="2" spans="1:17" ht="34.200000000000003">
      <c r="A2" s="71" t="s">
        <v>0</v>
      </c>
      <c r="B2" s="71" t="s">
        <v>1</v>
      </c>
      <c r="C2" s="71" t="s">
        <v>2</v>
      </c>
      <c r="D2" s="18" t="s">
        <v>3</v>
      </c>
      <c r="E2" s="8" t="s">
        <v>4</v>
      </c>
      <c r="F2" s="72" t="s">
        <v>5</v>
      </c>
      <c r="G2" s="72" t="s">
        <v>6</v>
      </c>
      <c r="H2" s="72" t="s">
        <v>7</v>
      </c>
      <c r="I2" s="10" t="s">
        <v>8</v>
      </c>
      <c r="J2" s="10" t="s">
        <v>9</v>
      </c>
      <c r="K2" s="72" t="s">
        <v>10</v>
      </c>
      <c r="L2" s="72" t="s">
        <v>11</v>
      </c>
      <c r="M2" s="96"/>
    </row>
    <row r="3" spans="1:17" s="22" customFormat="1" ht="13.2">
      <c r="A3" s="96">
        <v>1</v>
      </c>
      <c r="B3" s="185" t="s">
        <v>1331</v>
      </c>
      <c r="C3" s="185" t="s">
        <v>1332</v>
      </c>
      <c r="D3" s="67"/>
      <c r="E3" s="160" t="s">
        <v>547</v>
      </c>
      <c r="F3" s="181" t="s">
        <v>1346</v>
      </c>
      <c r="G3" s="160" t="s">
        <v>1347</v>
      </c>
      <c r="H3" s="160" t="s">
        <v>836</v>
      </c>
      <c r="I3" s="191" t="s">
        <v>20</v>
      </c>
      <c r="J3" s="61">
        <v>83616</v>
      </c>
      <c r="K3" s="228" t="s">
        <v>1348</v>
      </c>
      <c r="L3" s="181" t="s">
        <v>1333</v>
      </c>
      <c r="M3" s="139"/>
      <c r="N3" s="273" t="s">
        <v>23</v>
      </c>
      <c r="O3" s="274" t="s">
        <v>1369</v>
      </c>
      <c r="P3" s="262">
        <v>50</v>
      </c>
      <c r="Q3" s="276"/>
    </row>
    <row r="4" spans="1:17" s="22" customFormat="1" ht="21">
      <c r="A4" s="96">
        <v>2</v>
      </c>
      <c r="B4" s="211" t="s">
        <v>712</v>
      </c>
      <c r="C4" s="211" t="s">
        <v>713</v>
      </c>
      <c r="D4" s="113"/>
      <c r="E4" s="133" t="s">
        <v>810</v>
      </c>
      <c r="F4" s="133" t="s">
        <v>584</v>
      </c>
      <c r="G4" s="133" t="s">
        <v>585</v>
      </c>
      <c r="H4" s="133" t="s">
        <v>22</v>
      </c>
      <c r="I4" s="217" t="s">
        <v>20</v>
      </c>
      <c r="J4" s="143">
        <v>83712</v>
      </c>
      <c r="K4" s="222" t="s">
        <v>822</v>
      </c>
      <c r="L4" s="133" t="s">
        <v>714</v>
      </c>
      <c r="M4" s="116"/>
      <c r="N4" s="255"/>
      <c r="O4" s="256"/>
      <c r="P4" s="256"/>
      <c r="Q4" s="276" t="s">
        <v>744</v>
      </c>
    </row>
    <row r="5" spans="1:17" s="22" customFormat="1" ht="26.4">
      <c r="A5" s="96">
        <v>3</v>
      </c>
      <c r="B5" s="116" t="s">
        <v>1323</v>
      </c>
      <c r="C5" s="116" t="s">
        <v>157</v>
      </c>
      <c r="D5" s="113"/>
      <c r="E5" s="138" t="s">
        <v>1325</v>
      </c>
      <c r="F5" s="138" t="s">
        <v>866</v>
      </c>
      <c r="G5" s="138" t="s">
        <v>21</v>
      </c>
      <c r="H5" s="138" t="s">
        <v>22</v>
      </c>
      <c r="I5" s="145" t="s">
        <v>20</v>
      </c>
      <c r="J5" s="143">
        <v>83712</v>
      </c>
      <c r="K5" s="161" t="s">
        <v>1326</v>
      </c>
      <c r="L5" s="138" t="s">
        <v>1327</v>
      </c>
      <c r="M5" s="116"/>
      <c r="N5" s="255" t="s">
        <v>23</v>
      </c>
      <c r="O5" s="256" t="s">
        <v>1324</v>
      </c>
      <c r="P5" s="262">
        <v>50</v>
      </c>
      <c r="Q5" s="276"/>
    </row>
    <row r="6" spans="1:17" s="22" customFormat="1" ht="21">
      <c r="A6" s="96">
        <v>4</v>
      </c>
      <c r="B6" s="211" t="s">
        <v>1282</v>
      </c>
      <c r="C6" s="211" t="s">
        <v>988</v>
      </c>
      <c r="D6" s="113"/>
      <c r="E6" s="133" t="s">
        <v>1291</v>
      </c>
      <c r="F6" s="133" t="s">
        <v>1283</v>
      </c>
      <c r="G6" s="133" t="s">
        <v>1292</v>
      </c>
      <c r="H6" s="133" t="s">
        <v>22</v>
      </c>
      <c r="I6" s="217" t="s">
        <v>20</v>
      </c>
      <c r="J6" s="143">
        <v>83704</v>
      </c>
      <c r="K6" s="222" t="s">
        <v>1289</v>
      </c>
      <c r="L6" s="133" t="s">
        <v>1290</v>
      </c>
      <c r="M6" s="116"/>
      <c r="N6" s="255" t="s">
        <v>23</v>
      </c>
      <c r="O6" s="256"/>
      <c r="P6" s="262">
        <v>50</v>
      </c>
      <c r="Q6" s="276"/>
    </row>
    <row r="7" spans="1:17" ht="13.2">
      <c r="A7" s="96">
        <v>5</v>
      </c>
      <c r="B7" s="139" t="s">
        <v>222</v>
      </c>
      <c r="C7" s="139" t="s">
        <v>223</v>
      </c>
      <c r="D7" s="67"/>
      <c r="E7" s="160" t="s">
        <v>224</v>
      </c>
      <c r="F7" s="160" t="s">
        <v>735</v>
      </c>
      <c r="G7" s="160" t="s">
        <v>736</v>
      </c>
      <c r="H7" s="160" t="s">
        <v>35</v>
      </c>
      <c r="I7" s="191" t="s">
        <v>20</v>
      </c>
      <c r="J7" s="61">
        <v>83843</v>
      </c>
      <c r="K7" s="283" t="s">
        <v>1266</v>
      </c>
      <c r="L7" s="160" t="s">
        <v>737</v>
      </c>
      <c r="M7" s="201"/>
      <c r="N7" s="273" t="s">
        <v>1073</v>
      </c>
      <c r="O7" s="274" t="s">
        <v>1264</v>
      </c>
      <c r="P7" s="262">
        <v>50</v>
      </c>
    </row>
    <row r="8" spans="1:17" ht="31.2">
      <c r="A8" s="96">
        <v>6</v>
      </c>
      <c r="B8" s="211" t="s">
        <v>658</v>
      </c>
      <c r="C8" s="211" t="s">
        <v>659</v>
      </c>
      <c r="D8" s="113"/>
      <c r="E8" s="138" t="s">
        <v>660</v>
      </c>
      <c r="F8" s="138" t="s">
        <v>90</v>
      </c>
      <c r="G8" s="138" t="s">
        <v>661</v>
      </c>
      <c r="H8" s="138" t="s">
        <v>662</v>
      </c>
      <c r="I8" s="217" t="s">
        <v>20</v>
      </c>
      <c r="J8" s="155">
        <v>83320</v>
      </c>
      <c r="K8" s="152" t="s">
        <v>663</v>
      </c>
      <c r="L8" s="138" t="s">
        <v>664</v>
      </c>
      <c r="M8" s="239"/>
      <c r="N8" s="255" t="s">
        <v>23</v>
      </c>
      <c r="O8" s="256" t="s">
        <v>1380</v>
      </c>
      <c r="P8" s="262">
        <v>50</v>
      </c>
      <c r="Q8" s="276"/>
    </row>
    <row r="9" spans="1:17" ht="21">
      <c r="A9" s="96">
        <v>7</v>
      </c>
      <c r="B9" s="116" t="s">
        <v>551</v>
      </c>
      <c r="C9" s="116" t="s">
        <v>552</v>
      </c>
      <c r="D9" s="113"/>
      <c r="E9" s="138" t="s">
        <v>871</v>
      </c>
      <c r="F9" s="138" t="s">
        <v>872</v>
      </c>
      <c r="G9" s="138" t="s">
        <v>554</v>
      </c>
      <c r="H9" s="138" t="s">
        <v>555</v>
      </c>
      <c r="I9" s="145" t="s">
        <v>20</v>
      </c>
      <c r="J9" s="143">
        <v>83330</v>
      </c>
      <c r="K9" s="229" t="s">
        <v>873</v>
      </c>
      <c r="L9" s="138" t="s">
        <v>557</v>
      </c>
      <c r="M9" s="203"/>
      <c r="N9" s="255" t="s">
        <v>23</v>
      </c>
      <c r="O9" s="256" t="s">
        <v>1352</v>
      </c>
      <c r="P9" s="262">
        <v>50</v>
      </c>
      <c r="Q9" s="276"/>
    </row>
    <row r="10" spans="1:17" ht="21">
      <c r="A10" s="96">
        <v>8</v>
      </c>
      <c r="B10" s="96" t="s">
        <v>57</v>
      </c>
      <c r="C10" s="96" t="s">
        <v>15</v>
      </c>
      <c r="D10" s="67"/>
      <c r="E10" s="67" t="s">
        <v>58</v>
      </c>
      <c r="F10" s="67" t="s">
        <v>59</v>
      </c>
      <c r="G10" s="67" t="s">
        <v>60</v>
      </c>
      <c r="H10" s="67" t="s">
        <v>61</v>
      </c>
      <c r="I10" s="81" t="s">
        <v>20</v>
      </c>
      <c r="J10" s="81" t="s">
        <v>62</v>
      </c>
      <c r="K10" s="87" t="s">
        <v>455</v>
      </c>
      <c r="L10" s="67" t="s">
        <v>63</v>
      </c>
      <c r="M10" s="96"/>
      <c r="N10" s="255" t="s">
        <v>23</v>
      </c>
      <c r="O10" s="256" t="s">
        <v>1304</v>
      </c>
      <c r="P10" s="262">
        <v>50</v>
      </c>
      <c r="Q10" s="276"/>
    </row>
    <row r="11" spans="1:17" ht="26.4">
      <c r="A11" s="96">
        <v>9</v>
      </c>
      <c r="B11" s="116" t="s">
        <v>1293</v>
      </c>
      <c r="C11" s="116" t="s">
        <v>53</v>
      </c>
      <c r="D11" s="113"/>
      <c r="E11" s="113"/>
      <c r="F11" s="138" t="s">
        <v>42</v>
      </c>
      <c r="G11" s="138" t="s">
        <v>1306</v>
      </c>
      <c r="H11" s="138" t="s">
        <v>807</v>
      </c>
      <c r="I11" s="156" t="s">
        <v>20</v>
      </c>
      <c r="J11" s="155">
        <v>83338</v>
      </c>
      <c r="K11" s="204" t="s">
        <v>1307</v>
      </c>
      <c r="L11" s="138" t="s">
        <v>1308</v>
      </c>
      <c r="M11" s="112"/>
      <c r="N11" s="255" t="s">
        <v>23</v>
      </c>
      <c r="O11" s="256" t="s">
        <v>1324</v>
      </c>
      <c r="P11" s="262">
        <v>50</v>
      </c>
      <c r="Q11" s="276"/>
    </row>
    <row r="12" spans="1:17" ht="13.2">
      <c r="A12" s="96">
        <v>10</v>
      </c>
      <c r="B12" s="116" t="s">
        <v>748</v>
      </c>
      <c r="C12" s="116" t="s">
        <v>749</v>
      </c>
      <c r="D12" s="113"/>
      <c r="E12" s="113"/>
      <c r="F12" s="138" t="s">
        <v>42</v>
      </c>
      <c r="G12" s="138" t="s">
        <v>750</v>
      </c>
      <c r="H12" s="138" t="s">
        <v>751</v>
      </c>
      <c r="I12" s="156" t="s">
        <v>20</v>
      </c>
      <c r="J12" s="155">
        <v>83638</v>
      </c>
      <c r="K12" s="216" t="s">
        <v>1285</v>
      </c>
      <c r="L12" s="133" t="s">
        <v>754</v>
      </c>
      <c r="M12" s="203"/>
      <c r="N12" s="255" t="s">
        <v>23</v>
      </c>
      <c r="O12" s="256">
        <v>6010031575</v>
      </c>
      <c r="P12" s="262">
        <v>50</v>
      </c>
      <c r="Q12" s="276"/>
    </row>
    <row r="13" spans="1:17" ht="26.4">
      <c r="A13" s="96">
        <v>11</v>
      </c>
      <c r="B13" s="139" t="s">
        <v>739</v>
      </c>
      <c r="C13" s="96" t="s">
        <v>66</v>
      </c>
      <c r="D13" s="67"/>
      <c r="E13" s="67" t="s">
        <v>228</v>
      </c>
      <c r="F13" s="67" t="s">
        <v>67</v>
      </c>
      <c r="G13" s="67" t="s">
        <v>21</v>
      </c>
      <c r="H13" s="67" t="s">
        <v>22</v>
      </c>
      <c r="I13" s="61" t="s">
        <v>20</v>
      </c>
      <c r="J13" s="61">
        <v>83712</v>
      </c>
      <c r="K13" s="231" t="s">
        <v>1030</v>
      </c>
      <c r="L13" s="67" t="s">
        <v>68</v>
      </c>
      <c r="M13" s="201"/>
      <c r="N13" s="255" t="s">
        <v>23</v>
      </c>
      <c r="O13" s="256" t="s">
        <v>1219</v>
      </c>
      <c r="P13" s="262">
        <v>50</v>
      </c>
    </row>
    <row r="14" spans="1:17" ht="13.2">
      <c r="A14" s="96">
        <v>12</v>
      </c>
      <c r="B14" s="116" t="s">
        <v>720</v>
      </c>
      <c r="C14" s="116" t="s">
        <v>189</v>
      </c>
      <c r="D14" s="113"/>
      <c r="E14" s="113"/>
      <c r="F14" s="138" t="s">
        <v>717</v>
      </c>
      <c r="G14" s="138" t="s">
        <v>706</v>
      </c>
      <c r="H14" s="138" t="s">
        <v>707</v>
      </c>
      <c r="I14" s="145" t="s">
        <v>39</v>
      </c>
      <c r="J14" s="143">
        <v>98036</v>
      </c>
      <c r="K14" s="216" t="s">
        <v>708</v>
      </c>
      <c r="L14" s="138" t="s">
        <v>709</v>
      </c>
      <c r="M14" s="203"/>
      <c r="N14" s="287" t="s">
        <v>23</v>
      </c>
      <c r="O14" s="258">
        <v>80771</v>
      </c>
      <c r="P14" s="279">
        <v>75</v>
      </c>
      <c r="Q14" s="281"/>
    </row>
    <row r="15" spans="1:17" ht="13.2">
      <c r="A15" s="96">
        <v>13</v>
      </c>
      <c r="B15" s="116" t="s">
        <v>1168</v>
      </c>
      <c r="C15" s="116" t="s">
        <v>53</v>
      </c>
      <c r="D15" s="113"/>
      <c r="E15" s="113"/>
      <c r="F15" s="138" t="s">
        <v>1235</v>
      </c>
      <c r="G15" s="138" t="s">
        <v>1236</v>
      </c>
      <c r="H15" s="138" t="s">
        <v>732</v>
      </c>
      <c r="I15" s="145" t="s">
        <v>20</v>
      </c>
      <c r="J15" s="143">
        <v>83617</v>
      </c>
      <c r="K15" s="204" t="s">
        <v>1238</v>
      </c>
      <c r="L15" s="138" t="s">
        <v>1170</v>
      </c>
      <c r="M15" s="203"/>
      <c r="N15" s="277" t="s">
        <v>1073</v>
      </c>
      <c r="O15" s="278" t="s">
        <v>1237</v>
      </c>
      <c r="P15" s="279">
        <v>50</v>
      </c>
      <c r="Q15" s="258"/>
    </row>
    <row r="16" spans="1:17" ht="21">
      <c r="A16" s="96">
        <v>14</v>
      </c>
      <c r="B16" s="211" t="s">
        <v>1359</v>
      </c>
      <c r="C16" s="211" t="s">
        <v>1360</v>
      </c>
      <c r="D16" s="113"/>
      <c r="E16" s="133" t="s">
        <v>58</v>
      </c>
      <c r="F16" s="133" t="s">
        <v>1361</v>
      </c>
      <c r="G16" s="133" t="s">
        <v>1362</v>
      </c>
      <c r="H16" s="133" t="s">
        <v>1363</v>
      </c>
      <c r="I16" s="217" t="s">
        <v>20</v>
      </c>
      <c r="J16" s="143">
        <v>83805</v>
      </c>
      <c r="K16" s="216" t="s">
        <v>1364</v>
      </c>
      <c r="L16" s="133" t="s">
        <v>1365</v>
      </c>
      <c r="M16" s="203"/>
      <c r="N16" s="287" t="s">
        <v>23</v>
      </c>
      <c r="O16" s="278" t="s">
        <v>1389</v>
      </c>
      <c r="P16" s="279">
        <v>50</v>
      </c>
      <c r="Q16" s="281"/>
    </row>
    <row r="17" spans="1:17" ht="13.2">
      <c r="A17" s="96">
        <v>15</v>
      </c>
      <c r="B17" s="96" t="s">
        <v>69</v>
      </c>
      <c r="C17" s="96" t="s">
        <v>53</v>
      </c>
      <c r="D17" s="67"/>
      <c r="E17" s="67" t="s">
        <v>158</v>
      </c>
      <c r="F17" s="67" t="s">
        <v>0</v>
      </c>
      <c r="G17" s="67" t="s">
        <v>70</v>
      </c>
      <c r="H17" s="67" t="s">
        <v>22</v>
      </c>
      <c r="I17" s="61" t="s">
        <v>20</v>
      </c>
      <c r="J17" s="61">
        <v>83702</v>
      </c>
      <c r="K17" s="231" t="s">
        <v>472</v>
      </c>
      <c r="L17" s="67" t="s">
        <v>72</v>
      </c>
      <c r="M17" s="190"/>
      <c r="N17" s="255" t="s">
        <v>1073</v>
      </c>
      <c r="O17" s="256" t="s">
        <v>1206</v>
      </c>
      <c r="P17" s="262">
        <v>50</v>
      </c>
    </row>
    <row r="18" spans="1:17" ht="41.4">
      <c r="A18" s="96">
        <v>16</v>
      </c>
      <c r="B18" s="96" t="s">
        <v>82</v>
      </c>
      <c r="C18" s="96" t="s">
        <v>66</v>
      </c>
      <c r="D18" s="67"/>
      <c r="E18" s="67" t="s">
        <v>83</v>
      </c>
      <c r="F18" s="67" t="s">
        <v>84</v>
      </c>
      <c r="G18" s="67" t="s">
        <v>85</v>
      </c>
      <c r="H18" s="67" t="s">
        <v>22</v>
      </c>
      <c r="I18" s="61" t="s">
        <v>20</v>
      </c>
      <c r="J18" s="61">
        <v>83705</v>
      </c>
      <c r="K18" s="44" t="str">
        <f>HYPERLINK("mailto:grimesm@dhw.idaho.gov","grimesm@dhw.idaho.gov")</f>
        <v>grimesm@dhw.idaho.gov</v>
      </c>
      <c r="L18" s="181" t="s">
        <v>1281</v>
      </c>
      <c r="M18" s="205"/>
      <c r="N18" s="273" t="s">
        <v>23</v>
      </c>
      <c r="O18" s="256">
        <v>2611</v>
      </c>
      <c r="P18" s="262">
        <v>50</v>
      </c>
      <c r="Q18" s="276"/>
    </row>
    <row r="19" spans="1:17" ht="21">
      <c r="A19" s="96">
        <v>17</v>
      </c>
      <c r="B19" s="116" t="s">
        <v>102</v>
      </c>
      <c r="C19" s="116" t="s">
        <v>103</v>
      </c>
      <c r="D19" s="138" t="s">
        <v>588</v>
      </c>
      <c r="E19" s="138" t="s">
        <v>874</v>
      </c>
      <c r="F19" s="138" t="s">
        <v>584</v>
      </c>
      <c r="G19" s="138" t="s">
        <v>585</v>
      </c>
      <c r="H19" s="138" t="s">
        <v>22</v>
      </c>
      <c r="I19" s="145" t="s">
        <v>20</v>
      </c>
      <c r="J19" s="143">
        <v>83712</v>
      </c>
      <c r="K19" s="204" t="s">
        <v>875</v>
      </c>
      <c r="L19" s="138" t="s">
        <v>876</v>
      </c>
      <c r="M19" s="205"/>
      <c r="N19" s="273" t="s">
        <v>23</v>
      </c>
      <c r="P19" s="262">
        <v>50</v>
      </c>
      <c r="Q19" s="276"/>
    </row>
    <row r="20" spans="1:17" ht="21">
      <c r="A20" s="96">
        <v>18</v>
      </c>
      <c r="B20" s="96" t="s">
        <v>232</v>
      </c>
      <c r="C20" s="96" t="s">
        <v>233</v>
      </c>
      <c r="D20" s="67" t="s">
        <v>75</v>
      </c>
      <c r="E20" s="67" t="s">
        <v>235</v>
      </c>
      <c r="F20" s="67" t="s">
        <v>225</v>
      </c>
      <c r="G20" s="67" t="s">
        <v>226</v>
      </c>
      <c r="H20" s="67" t="s">
        <v>35</v>
      </c>
      <c r="I20" s="81" t="s">
        <v>20</v>
      </c>
      <c r="J20" s="81">
        <v>83843</v>
      </c>
      <c r="K20" s="51" t="s">
        <v>477</v>
      </c>
      <c r="L20" s="67" t="s">
        <v>236</v>
      </c>
      <c r="M20" s="201"/>
      <c r="N20" s="273" t="s">
        <v>1073</v>
      </c>
      <c r="O20" s="274" t="s">
        <v>1264</v>
      </c>
      <c r="P20" s="262">
        <v>50</v>
      </c>
    </row>
    <row r="21" spans="1:17" ht="21">
      <c r="A21" s="96">
        <v>19</v>
      </c>
      <c r="B21" s="211" t="s">
        <v>107</v>
      </c>
      <c r="C21" s="211" t="s">
        <v>108</v>
      </c>
      <c r="D21" s="138" t="s">
        <v>109</v>
      </c>
      <c r="E21" s="138" t="s">
        <v>857</v>
      </c>
      <c r="F21" s="133" t="s">
        <v>779</v>
      </c>
      <c r="G21" s="133" t="s">
        <v>780</v>
      </c>
      <c r="H21" s="133" t="s">
        <v>113</v>
      </c>
      <c r="I21" s="215" t="s">
        <v>20</v>
      </c>
      <c r="J21" s="155">
        <v>83501</v>
      </c>
      <c r="K21" s="204" t="s">
        <v>478</v>
      </c>
      <c r="L21" s="133" t="s">
        <v>114</v>
      </c>
      <c r="M21" s="203"/>
      <c r="N21" s="273" t="s">
        <v>23</v>
      </c>
      <c r="O21" s="256">
        <v>1172</v>
      </c>
      <c r="P21" s="262">
        <v>50</v>
      </c>
      <c r="Q21" s="276"/>
    </row>
    <row r="22" spans="1:17" ht="21">
      <c r="A22" s="96">
        <v>20</v>
      </c>
      <c r="B22" s="116" t="s">
        <v>821</v>
      </c>
      <c r="C22" s="116" t="s">
        <v>25</v>
      </c>
      <c r="D22" s="138" t="s">
        <v>547</v>
      </c>
      <c r="E22" s="138" t="s">
        <v>818</v>
      </c>
      <c r="F22" s="138" t="s">
        <v>584</v>
      </c>
      <c r="G22" s="138" t="s">
        <v>585</v>
      </c>
      <c r="H22" s="138" t="s">
        <v>22</v>
      </c>
      <c r="I22" s="156" t="s">
        <v>20</v>
      </c>
      <c r="J22" s="155">
        <v>83712</v>
      </c>
      <c r="K22" s="204" t="s">
        <v>819</v>
      </c>
      <c r="L22" s="138" t="s">
        <v>820</v>
      </c>
      <c r="M22" s="203"/>
      <c r="N22" s="255" t="s">
        <v>23</v>
      </c>
      <c r="O22" s="256">
        <v>6010022792</v>
      </c>
      <c r="P22" s="262">
        <v>50</v>
      </c>
      <c r="Q22" s="274"/>
    </row>
    <row r="23" spans="1:17" ht="13.2">
      <c r="A23" s="96">
        <v>21</v>
      </c>
      <c r="B23" s="116" t="s">
        <v>237</v>
      </c>
      <c r="C23" s="116" t="s">
        <v>859</v>
      </c>
      <c r="D23" s="138"/>
      <c r="E23" s="138"/>
      <c r="F23" s="138" t="s">
        <v>860</v>
      </c>
      <c r="G23" s="138" t="s">
        <v>861</v>
      </c>
      <c r="H23" s="138" t="s">
        <v>79</v>
      </c>
      <c r="I23" s="156" t="s">
        <v>20</v>
      </c>
      <c r="J23" s="155">
        <v>83404</v>
      </c>
      <c r="K23" s="204" t="s">
        <v>877</v>
      </c>
      <c r="L23" s="138" t="s">
        <v>862</v>
      </c>
      <c r="M23" s="203"/>
      <c r="N23" s="255" t="s">
        <v>1073</v>
      </c>
      <c r="O23" s="256" t="s">
        <v>1220</v>
      </c>
      <c r="P23" s="262">
        <v>50</v>
      </c>
    </row>
    <row r="24" spans="1:17" ht="21">
      <c r="A24" s="96">
        <v>22</v>
      </c>
      <c r="B24" s="116" t="s">
        <v>422</v>
      </c>
      <c r="C24" s="116" t="s">
        <v>145</v>
      </c>
      <c r="D24" s="113"/>
      <c r="E24" s="133" t="s">
        <v>423</v>
      </c>
      <c r="F24" s="138" t="s">
        <v>241</v>
      </c>
      <c r="G24" s="133" t="s">
        <v>767</v>
      </c>
      <c r="H24" s="133" t="s">
        <v>22</v>
      </c>
      <c r="I24" s="215" t="s">
        <v>20</v>
      </c>
      <c r="J24" s="155">
        <v>83704</v>
      </c>
      <c r="K24" s="216" t="s">
        <v>424</v>
      </c>
      <c r="L24" s="133" t="s">
        <v>768</v>
      </c>
      <c r="M24" s="203"/>
      <c r="P24" s="262">
        <v>50</v>
      </c>
    </row>
    <row r="25" spans="1:17" ht="31.2">
      <c r="A25" s="96">
        <v>23</v>
      </c>
      <c r="B25" s="211" t="s">
        <v>1284</v>
      </c>
      <c r="C25" s="211" t="s">
        <v>131</v>
      </c>
      <c r="D25" s="138" t="s">
        <v>178</v>
      </c>
      <c r="E25" s="133" t="s">
        <v>1305</v>
      </c>
      <c r="F25" s="133" t="s">
        <v>59</v>
      </c>
      <c r="G25" s="133" t="s">
        <v>1301</v>
      </c>
      <c r="H25" s="133" t="s">
        <v>61</v>
      </c>
      <c r="I25" s="215" t="s">
        <v>20</v>
      </c>
      <c r="J25" s="155">
        <v>83672</v>
      </c>
      <c r="K25" s="204" t="s">
        <v>1302</v>
      </c>
      <c r="L25" s="133" t="s">
        <v>1303</v>
      </c>
      <c r="M25" s="203"/>
      <c r="N25" s="255" t="s">
        <v>23</v>
      </c>
      <c r="O25" s="256" t="s">
        <v>1304</v>
      </c>
      <c r="P25" s="262">
        <v>50</v>
      </c>
      <c r="Q25" s="276"/>
    </row>
    <row r="26" spans="1:17" ht="21">
      <c r="A26" s="96">
        <v>24</v>
      </c>
      <c r="B26" s="116" t="s">
        <v>740</v>
      </c>
      <c r="C26" s="116" t="s">
        <v>741</v>
      </c>
      <c r="D26" s="113"/>
      <c r="E26" s="113"/>
      <c r="F26" s="138" t="s">
        <v>742</v>
      </c>
      <c r="G26" s="138" t="s">
        <v>811</v>
      </c>
      <c r="H26" s="138" t="s">
        <v>100</v>
      </c>
      <c r="I26" s="156" t="s">
        <v>20</v>
      </c>
      <c r="J26" s="155">
        <v>83301</v>
      </c>
      <c r="K26" s="216" t="s">
        <v>1157</v>
      </c>
      <c r="L26" s="138" t="s">
        <v>743</v>
      </c>
      <c r="M26" s="203"/>
      <c r="N26" s="273" t="s">
        <v>23</v>
      </c>
      <c r="O26" s="274" t="s">
        <v>1372</v>
      </c>
      <c r="P26" s="262">
        <v>50</v>
      </c>
      <c r="Q26" s="276"/>
    </row>
    <row r="27" spans="1:17" ht="26.4">
      <c r="A27" s="96">
        <v>25</v>
      </c>
      <c r="B27" s="211" t="s">
        <v>740</v>
      </c>
      <c r="C27" s="211" t="s">
        <v>581</v>
      </c>
      <c r="D27" s="113"/>
      <c r="E27" s="113"/>
      <c r="F27" s="133" t="s">
        <v>1247</v>
      </c>
      <c r="G27" s="133" t="s">
        <v>1251</v>
      </c>
      <c r="H27" s="133" t="s">
        <v>38</v>
      </c>
      <c r="I27" s="215" t="s">
        <v>39</v>
      </c>
      <c r="J27" s="155">
        <v>99201</v>
      </c>
      <c r="K27" s="216" t="s">
        <v>1254</v>
      </c>
      <c r="L27" s="133" t="s">
        <v>121</v>
      </c>
      <c r="M27" s="203"/>
      <c r="N27" s="273" t="s">
        <v>23</v>
      </c>
      <c r="Q27" s="276" t="s">
        <v>1255</v>
      </c>
    </row>
    <row r="28" spans="1:17" ht="26.4">
      <c r="A28" s="96">
        <v>26</v>
      </c>
      <c r="B28" s="211" t="s">
        <v>122</v>
      </c>
      <c r="C28" s="211" t="s">
        <v>123</v>
      </c>
      <c r="D28" s="113"/>
      <c r="E28" s="138"/>
      <c r="F28" s="138"/>
      <c r="G28" s="138" t="s">
        <v>1286</v>
      </c>
      <c r="H28" s="138" t="s">
        <v>836</v>
      </c>
      <c r="I28" s="156" t="s">
        <v>20</v>
      </c>
      <c r="J28" s="155">
        <v>83616</v>
      </c>
      <c r="K28" s="204" t="s">
        <v>1142</v>
      </c>
      <c r="L28" s="138" t="s">
        <v>125</v>
      </c>
      <c r="M28" s="203"/>
      <c r="N28" s="273" t="s">
        <v>23</v>
      </c>
      <c r="Q28" s="276" t="s">
        <v>1143</v>
      </c>
    </row>
    <row r="29" spans="1:17" ht="21">
      <c r="A29" s="96">
        <v>27</v>
      </c>
      <c r="B29" s="116" t="s">
        <v>1133</v>
      </c>
      <c r="C29" s="116" t="s">
        <v>131</v>
      </c>
      <c r="D29" s="113"/>
      <c r="E29" s="113"/>
      <c r="F29" s="138" t="s">
        <v>1225</v>
      </c>
      <c r="G29" s="138" t="s">
        <v>1135</v>
      </c>
      <c r="H29" s="138" t="s">
        <v>22</v>
      </c>
      <c r="I29" s="145" t="s">
        <v>20</v>
      </c>
      <c r="J29" s="145" t="s">
        <v>1233</v>
      </c>
      <c r="K29" s="204" t="s">
        <v>1136</v>
      </c>
      <c r="L29" s="138" t="s">
        <v>1137</v>
      </c>
      <c r="M29" s="203"/>
      <c r="N29" s="255" t="s">
        <v>1073</v>
      </c>
      <c r="O29" s="256" t="s">
        <v>1234</v>
      </c>
      <c r="P29" s="262">
        <v>50</v>
      </c>
    </row>
    <row r="30" spans="1:17" ht="26.4">
      <c r="A30" s="96">
        <v>28</v>
      </c>
      <c r="B30" s="211" t="s">
        <v>1209</v>
      </c>
      <c r="C30" s="149" t="s">
        <v>1210</v>
      </c>
      <c r="D30" s="117"/>
      <c r="E30" s="150" t="s">
        <v>1211</v>
      </c>
      <c r="F30" s="150" t="s">
        <v>1212</v>
      </c>
      <c r="G30" s="150" t="s">
        <v>1096</v>
      </c>
      <c r="H30" s="150" t="s">
        <v>92</v>
      </c>
      <c r="I30" s="168" t="s">
        <v>20</v>
      </c>
      <c r="J30" s="165">
        <v>83340</v>
      </c>
      <c r="K30" s="152" t="s">
        <v>1232</v>
      </c>
      <c r="L30" s="150" t="s">
        <v>1213</v>
      </c>
      <c r="M30" s="203"/>
      <c r="N30" s="255" t="s">
        <v>23</v>
      </c>
      <c r="O30" s="256" t="s">
        <v>1380</v>
      </c>
      <c r="P30" s="262">
        <v>50</v>
      </c>
      <c r="Q30" s="276"/>
    </row>
    <row r="31" spans="1:17" ht="26.4">
      <c r="A31" s="96">
        <v>29</v>
      </c>
      <c r="B31" s="211" t="s">
        <v>139</v>
      </c>
      <c r="C31" s="149" t="s">
        <v>1354</v>
      </c>
      <c r="D31" s="117"/>
      <c r="E31" s="150"/>
      <c r="F31" s="150" t="s">
        <v>584</v>
      </c>
      <c r="G31" s="150" t="s">
        <v>1355</v>
      </c>
      <c r="H31" s="150" t="s">
        <v>19</v>
      </c>
      <c r="I31" s="168" t="s">
        <v>20</v>
      </c>
      <c r="J31" s="165">
        <v>83642</v>
      </c>
      <c r="K31" s="289" t="s">
        <v>1356</v>
      </c>
      <c r="L31" s="150" t="s">
        <v>1357</v>
      </c>
      <c r="M31" s="203"/>
      <c r="P31" s="262"/>
      <c r="Q31" s="276" t="s">
        <v>1358</v>
      </c>
    </row>
    <row r="32" spans="1:17" ht="37.5" customHeight="1">
      <c r="A32" s="96">
        <v>30</v>
      </c>
      <c r="B32" s="116" t="s">
        <v>254</v>
      </c>
      <c r="C32" s="116" t="s">
        <v>255</v>
      </c>
      <c r="D32" s="138" t="s">
        <v>919</v>
      </c>
      <c r="E32" s="138" t="s">
        <v>920</v>
      </c>
      <c r="F32" s="138" t="s">
        <v>136</v>
      </c>
      <c r="G32" s="138" t="s">
        <v>256</v>
      </c>
      <c r="H32" s="138" t="s">
        <v>22</v>
      </c>
      <c r="I32" s="145" t="s">
        <v>20</v>
      </c>
      <c r="J32" s="143">
        <v>83706</v>
      </c>
      <c r="K32" s="204" t="s">
        <v>921</v>
      </c>
      <c r="L32" s="138" t="s">
        <v>257</v>
      </c>
      <c r="M32" s="203"/>
      <c r="N32" s="273" t="s">
        <v>23</v>
      </c>
      <c r="O32" s="274" t="s">
        <v>1370</v>
      </c>
      <c r="P32" s="262">
        <v>50</v>
      </c>
      <c r="Q32" s="276"/>
    </row>
    <row r="33" spans="1:17" ht="37.5" customHeight="1">
      <c r="A33" s="96">
        <v>31</v>
      </c>
      <c r="B33" s="116" t="s">
        <v>812</v>
      </c>
      <c r="C33" s="116" t="s">
        <v>813</v>
      </c>
      <c r="D33" s="113"/>
      <c r="E33" s="138" t="s">
        <v>547</v>
      </c>
      <c r="F33" s="138" t="s">
        <v>814</v>
      </c>
      <c r="G33" s="138" t="s">
        <v>815</v>
      </c>
      <c r="H33" s="138" t="s">
        <v>22</v>
      </c>
      <c r="I33" s="145" t="s">
        <v>20</v>
      </c>
      <c r="J33" s="143">
        <v>83712</v>
      </c>
      <c r="K33" s="204" t="s">
        <v>816</v>
      </c>
      <c r="L33" s="138" t="s">
        <v>817</v>
      </c>
      <c r="M33" s="203"/>
      <c r="N33" s="255" t="s">
        <v>1073</v>
      </c>
      <c r="O33" s="256" t="s">
        <v>1205</v>
      </c>
      <c r="P33" s="262">
        <v>50</v>
      </c>
    </row>
    <row r="34" spans="1:17" s="22" customFormat="1" ht="21">
      <c r="A34" s="96">
        <v>32</v>
      </c>
      <c r="B34" s="116" t="s">
        <v>725</v>
      </c>
      <c r="C34" s="116" t="s">
        <v>25</v>
      </c>
      <c r="D34" s="113"/>
      <c r="E34" s="113"/>
      <c r="F34" s="138" t="s">
        <v>722</v>
      </c>
      <c r="G34" s="138" t="s">
        <v>726</v>
      </c>
      <c r="H34" s="138" t="s">
        <v>376</v>
      </c>
      <c r="I34" s="145" t="s">
        <v>20</v>
      </c>
      <c r="J34" s="143">
        <v>83686</v>
      </c>
      <c r="K34" s="157"/>
      <c r="L34" s="133" t="s">
        <v>727</v>
      </c>
      <c r="M34" s="203"/>
      <c r="N34" s="255"/>
      <c r="O34" s="256"/>
      <c r="P34" s="256"/>
      <c r="Q34" s="256"/>
    </row>
    <row r="35" spans="1:17" s="22" customFormat="1" ht="13.2">
      <c r="A35" s="96">
        <v>33</v>
      </c>
      <c r="B35" s="211" t="s">
        <v>781</v>
      </c>
      <c r="C35" s="211" t="s">
        <v>782</v>
      </c>
      <c r="D35" s="113"/>
      <c r="E35" s="113"/>
      <c r="F35" s="133" t="s">
        <v>783</v>
      </c>
      <c r="G35" s="133" t="s">
        <v>784</v>
      </c>
      <c r="H35" s="133" t="s">
        <v>785</v>
      </c>
      <c r="I35" s="217" t="s">
        <v>39</v>
      </c>
      <c r="J35" s="143">
        <v>98109</v>
      </c>
      <c r="K35" s="157"/>
      <c r="L35" s="133" t="s">
        <v>786</v>
      </c>
      <c r="M35" s="203"/>
      <c r="N35" s="273" t="s">
        <v>23</v>
      </c>
      <c r="O35" s="256">
        <v>418658</v>
      </c>
      <c r="P35" s="262">
        <v>50</v>
      </c>
      <c r="Q35" s="276"/>
    </row>
    <row r="36" spans="1:17" s="22" customFormat="1" ht="13.2">
      <c r="A36" s="96">
        <v>34</v>
      </c>
      <c r="B36" s="211" t="s">
        <v>1267</v>
      </c>
      <c r="C36" s="211" t="s">
        <v>729</v>
      </c>
      <c r="D36" s="113"/>
      <c r="E36" s="113"/>
      <c r="F36" s="133" t="s">
        <v>136</v>
      </c>
      <c r="G36" s="133" t="s">
        <v>256</v>
      </c>
      <c r="H36" s="133" t="s">
        <v>22</v>
      </c>
      <c r="I36" s="217" t="s">
        <v>20</v>
      </c>
      <c r="J36" s="143">
        <v>83706</v>
      </c>
      <c r="K36" s="216" t="s">
        <v>1294</v>
      </c>
      <c r="L36" s="133" t="s">
        <v>1273</v>
      </c>
      <c r="M36" s="203"/>
      <c r="N36" s="273" t="s">
        <v>23</v>
      </c>
      <c r="O36" s="256"/>
      <c r="P36" s="262">
        <v>50</v>
      </c>
      <c r="Q36" s="276"/>
    </row>
    <row r="37" spans="1:17" s="22" customFormat="1" ht="31.2">
      <c r="A37" s="96">
        <v>35</v>
      </c>
      <c r="B37" s="211" t="s">
        <v>771</v>
      </c>
      <c r="C37" s="211" t="s">
        <v>772</v>
      </c>
      <c r="D37" s="133" t="s">
        <v>773</v>
      </c>
      <c r="E37" s="133" t="s">
        <v>778</v>
      </c>
      <c r="F37" s="133" t="s">
        <v>779</v>
      </c>
      <c r="G37" s="133" t="s">
        <v>780</v>
      </c>
      <c r="H37" s="133" t="s">
        <v>113</v>
      </c>
      <c r="I37" s="217" t="s">
        <v>20</v>
      </c>
      <c r="J37" s="143">
        <v>83501</v>
      </c>
      <c r="K37" s="216" t="s">
        <v>776</v>
      </c>
      <c r="L37" s="133" t="s">
        <v>777</v>
      </c>
      <c r="M37" s="203"/>
      <c r="N37" s="255" t="s">
        <v>1073</v>
      </c>
      <c r="O37" s="256" t="s">
        <v>1221</v>
      </c>
      <c r="P37" s="262">
        <v>50</v>
      </c>
      <c r="Q37" s="256"/>
    </row>
    <row r="38" spans="1:17" s="22" customFormat="1" ht="13.2">
      <c r="A38" s="96">
        <v>36</v>
      </c>
      <c r="B38" s="211" t="s">
        <v>1335</v>
      </c>
      <c r="C38" s="211" t="s">
        <v>1336</v>
      </c>
      <c r="D38" s="133"/>
      <c r="E38" s="133"/>
      <c r="F38" s="133" t="s">
        <v>1373</v>
      </c>
      <c r="G38" s="133" t="s">
        <v>1374</v>
      </c>
      <c r="H38" s="133" t="s">
        <v>22</v>
      </c>
      <c r="I38" s="217" t="s">
        <v>20</v>
      </c>
      <c r="J38" s="143">
        <v>83703</v>
      </c>
      <c r="K38" s="216" t="s">
        <v>1375</v>
      </c>
      <c r="L38" s="133" t="s">
        <v>1376</v>
      </c>
      <c r="M38" s="203"/>
      <c r="N38" s="255" t="s">
        <v>23</v>
      </c>
      <c r="O38" s="256"/>
      <c r="P38" s="262">
        <v>50</v>
      </c>
      <c r="Q38" s="276"/>
    </row>
    <row r="39" spans="1:17" ht="21">
      <c r="A39" s="96">
        <v>37</v>
      </c>
      <c r="B39" s="116" t="s">
        <v>745</v>
      </c>
      <c r="C39" s="116" t="s">
        <v>746</v>
      </c>
      <c r="D39" s="113"/>
      <c r="E39" s="113"/>
      <c r="F39" s="138" t="s">
        <v>742</v>
      </c>
      <c r="G39" s="138" t="s">
        <v>99</v>
      </c>
      <c r="H39" s="138" t="s">
        <v>100</v>
      </c>
      <c r="I39" s="145" t="s">
        <v>20</v>
      </c>
      <c r="J39" s="143">
        <v>83301</v>
      </c>
      <c r="K39" s="148"/>
      <c r="L39" s="138" t="s">
        <v>747</v>
      </c>
      <c r="M39" s="203"/>
      <c r="N39" s="273" t="s">
        <v>23</v>
      </c>
      <c r="O39" s="274" t="s">
        <v>1372</v>
      </c>
      <c r="P39" s="262">
        <v>50</v>
      </c>
      <c r="Q39" s="276"/>
    </row>
    <row r="40" spans="1:17" ht="21">
      <c r="A40" s="96">
        <v>38</v>
      </c>
      <c r="B40" s="116" t="s">
        <v>715</v>
      </c>
      <c r="C40" s="116" t="s">
        <v>716</v>
      </c>
      <c r="D40" s="113"/>
      <c r="E40" s="113"/>
      <c r="F40" s="138" t="s">
        <v>717</v>
      </c>
      <c r="G40" s="133" t="s">
        <v>1274</v>
      </c>
      <c r="H40" s="133" t="s">
        <v>19</v>
      </c>
      <c r="I40" s="145" t="s">
        <v>20</v>
      </c>
      <c r="J40" s="143">
        <v>83642</v>
      </c>
      <c r="K40" s="216" t="s">
        <v>1275</v>
      </c>
      <c r="L40" s="138" t="s">
        <v>719</v>
      </c>
      <c r="M40" s="203"/>
      <c r="N40" s="273" t="s">
        <v>23</v>
      </c>
      <c r="O40" s="256">
        <v>80771</v>
      </c>
      <c r="P40" s="262">
        <v>75</v>
      </c>
      <c r="Q40" s="276"/>
    </row>
    <row r="41" spans="1:17" ht="13.2">
      <c r="A41" s="96">
        <v>39</v>
      </c>
      <c r="B41" s="116" t="s">
        <v>753</v>
      </c>
      <c r="C41" s="116" t="s">
        <v>582</v>
      </c>
      <c r="D41" s="113"/>
      <c r="E41" s="113"/>
      <c r="F41" s="138" t="s">
        <v>42</v>
      </c>
      <c r="G41" s="138" t="s">
        <v>750</v>
      </c>
      <c r="H41" s="138" t="s">
        <v>751</v>
      </c>
      <c r="I41" s="145" t="s">
        <v>20</v>
      </c>
      <c r="J41" s="143">
        <v>83638</v>
      </c>
      <c r="K41" s="216" t="s">
        <v>911</v>
      </c>
      <c r="L41" s="138" t="s">
        <v>754</v>
      </c>
      <c r="M41" s="203"/>
      <c r="N41" s="255" t="s">
        <v>23</v>
      </c>
      <c r="O41" s="256">
        <v>6010031575</v>
      </c>
      <c r="P41" s="262">
        <v>50</v>
      </c>
      <c r="Q41" s="276"/>
    </row>
    <row r="42" spans="1:17" ht="21">
      <c r="A42" s="96">
        <v>40</v>
      </c>
      <c r="B42" s="116" t="s">
        <v>1315</v>
      </c>
      <c r="C42" s="116" t="s">
        <v>1316</v>
      </c>
      <c r="D42" s="113"/>
      <c r="E42" s="113"/>
      <c r="F42" s="138" t="s">
        <v>1317</v>
      </c>
      <c r="G42" s="138" t="s">
        <v>1318</v>
      </c>
      <c r="H42" s="138" t="s">
        <v>22</v>
      </c>
      <c r="I42" s="145" t="s">
        <v>20</v>
      </c>
      <c r="J42" s="143">
        <v>83702</v>
      </c>
      <c r="K42" s="204" t="s">
        <v>1319</v>
      </c>
      <c r="L42" s="138" t="s">
        <v>1320</v>
      </c>
      <c r="M42" s="203"/>
      <c r="N42" s="273" t="s">
        <v>23</v>
      </c>
      <c r="O42" s="274" t="s">
        <v>1377</v>
      </c>
      <c r="P42" s="262">
        <v>75</v>
      </c>
      <c r="Q42" s="276"/>
    </row>
    <row r="43" spans="1:17" ht="21">
      <c r="A43" s="96">
        <v>41</v>
      </c>
      <c r="B43" s="211" t="s">
        <v>1200</v>
      </c>
      <c r="C43" s="211" t="s">
        <v>1201</v>
      </c>
      <c r="D43" s="113"/>
      <c r="E43" s="133" t="s">
        <v>1202</v>
      </c>
      <c r="F43" s="133" t="s">
        <v>584</v>
      </c>
      <c r="G43" s="133" t="s">
        <v>585</v>
      </c>
      <c r="H43" s="133" t="s">
        <v>22</v>
      </c>
      <c r="I43" s="217" t="s">
        <v>20</v>
      </c>
      <c r="J43" s="143">
        <v>83712</v>
      </c>
      <c r="K43" s="216" t="s">
        <v>1203</v>
      </c>
      <c r="L43" s="133" t="s">
        <v>820</v>
      </c>
      <c r="M43" s="203"/>
      <c r="N43" s="255" t="s">
        <v>23</v>
      </c>
      <c r="O43" s="256">
        <v>6010022792</v>
      </c>
      <c r="P43" s="262">
        <v>50</v>
      </c>
      <c r="Q43" s="276"/>
    </row>
    <row r="44" spans="1:17" s="46" customFormat="1" ht="13.2">
      <c r="A44" s="96">
        <v>42</v>
      </c>
      <c r="B44" s="116" t="s">
        <v>151</v>
      </c>
      <c r="C44" s="116" t="s">
        <v>152</v>
      </c>
      <c r="D44" s="113"/>
      <c r="E44" s="138" t="s">
        <v>879</v>
      </c>
      <c r="F44" s="138" t="s">
        <v>860</v>
      </c>
      <c r="G44" s="138" t="s">
        <v>861</v>
      </c>
      <c r="H44" s="138" t="s">
        <v>79</v>
      </c>
      <c r="I44" s="145" t="s">
        <v>20</v>
      </c>
      <c r="J44" s="143">
        <v>83404</v>
      </c>
      <c r="K44" s="204" t="s">
        <v>155</v>
      </c>
      <c r="L44" s="138" t="s">
        <v>863</v>
      </c>
      <c r="M44" s="203"/>
      <c r="N44" s="255" t="s">
        <v>1073</v>
      </c>
      <c r="O44" s="256" t="s">
        <v>1220</v>
      </c>
      <c r="P44" s="262">
        <v>50</v>
      </c>
      <c r="Q44" s="256"/>
    </row>
    <row r="45" spans="1:17" s="46" customFormat="1" ht="21">
      <c r="A45" s="96">
        <v>43</v>
      </c>
      <c r="B45" s="211" t="s">
        <v>1321</v>
      </c>
      <c r="C45" s="211" t="s">
        <v>168</v>
      </c>
      <c r="D45" s="113"/>
      <c r="E45" s="138"/>
      <c r="F45" s="133" t="s">
        <v>1317</v>
      </c>
      <c r="G45" s="133" t="s">
        <v>1318</v>
      </c>
      <c r="H45" s="133" t="s">
        <v>22</v>
      </c>
      <c r="I45" s="217" t="s">
        <v>20</v>
      </c>
      <c r="J45" s="143">
        <v>83702</v>
      </c>
      <c r="K45" s="216" t="s">
        <v>1322</v>
      </c>
      <c r="L45" s="133" t="s">
        <v>1320</v>
      </c>
      <c r="M45" s="203"/>
      <c r="N45" s="273" t="s">
        <v>23</v>
      </c>
      <c r="O45" s="274" t="s">
        <v>1377</v>
      </c>
      <c r="P45" s="262">
        <v>75</v>
      </c>
      <c r="Q45" s="276"/>
    </row>
    <row r="46" spans="1:17" s="46" customFormat="1" ht="21">
      <c r="A46" s="96">
        <v>44</v>
      </c>
      <c r="B46" s="116" t="s">
        <v>149</v>
      </c>
      <c r="C46" s="116" t="s">
        <v>37</v>
      </c>
      <c r="D46" s="113"/>
      <c r="E46" s="138" t="s">
        <v>922</v>
      </c>
      <c r="F46" s="138" t="s">
        <v>923</v>
      </c>
      <c r="G46" s="138" t="s">
        <v>924</v>
      </c>
      <c r="H46" s="138" t="s">
        <v>166</v>
      </c>
      <c r="I46" s="145" t="s">
        <v>20</v>
      </c>
      <c r="J46" s="143">
        <v>83530</v>
      </c>
      <c r="K46" s="204" t="s">
        <v>925</v>
      </c>
      <c r="L46" s="138" t="s">
        <v>926</v>
      </c>
      <c r="M46" s="203"/>
      <c r="N46" s="255" t="s">
        <v>1073</v>
      </c>
      <c r="O46" s="256" t="s">
        <v>1182</v>
      </c>
      <c r="P46" s="262">
        <v>50</v>
      </c>
      <c r="Q46" s="256"/>
    </row>
    <row r="47" spans="1:17" s="46" customFormat="1" ht="39.6">
      <c r="A47" s="96">
        <v>45</v>
      </c>
      <c r="B47" s="116" t="s">
        <v>169</v>
      </c>
      <c r="C47" s="116" t="s">
        <v>170</v>
      </c>
      <c r="D47" s="113"/>
      <c r="E47" s="138" t="s">
        <v>889</v>
      </c>
      <c r="F47" s="138" t="s">
        <v>890</v>
      </c>
      <c r="G47" s="138" t="s">
        <v>891</v>
      </c>
      <c r="H47" s="138" t="s">
        <v>174</v>
      </c>
      <c r="I47" s="145" t="s">
        <v>20</v>
      </c>
      <c r="J47" s="143">
        <v>83440</v>
      </c>
      <c r="K47" s="204" t="s">
        <v>546</v>
      </c>
      <c r="L47" s="138" t="s">
        <v>175</v>
      </c>
      <c r="M47" s="203"/>
      <c r="N47" s="255"/>
      <c r="O47" s="256"/>
      <c r="P47" s="256"/>
      <c r="Q47" s="276" t="s">
        <v>1314</v>
      </c>
    </row>
    <row r="48" spans="1:17" s="46" customFormat="1" ht="21">
      <c r="A48" s="96">
        <v>46</v>
      </c>
      <c r="B48" s="116" t="s">
        <v>176</v>
      </c>
      <c r="C48" s="116" t="s">
        <v>177</v>
      </c>
      <c r="D48" s="113"/>
      <c r="E48" s="138"/>
      <c r="F48" s="138" t="s">
        <v>1225</v>
      </c>
      <c r="G48" s="138" t="s">
        <v>349</v>
      </c>
      <c r="H48" s="138" t="s">
        <v>1226</v>
      </c>
      <c r="I48" s="145" t="s">
        <v>20</v>
      </c>
      <c r="J48" s="143">
        <v>83816</v>
      </c>
      <c r="K48" s="204" t="s">
        <v>1227</v>
      </c>
      <c r="L48" s="138" t="s">
        <v>1228</v>
      </c>
      <c r="M48" s="203"/>
      <c r="N48" s="255" t="s">
        <v>1073</v>
      </c>
      <c r="O48" s="256" t="s">
        <v>1229</v>
      </c>
      <c r="P48" s="262">
        <v>50</v>
      </c>
      <c r="Q48" s="256"/>
    </row>
    <row r="49" spans="1:17" ht="52.8">
      <c r="A49" s="96">
        <v>47</v>
      </c>
      <c r="B49" s="96" t="s">
        <v>511</v>
      </c>
      <c r="C49" s="96" t="s">
        <v>452</v>
      </c>
      <c r="D49" s="67"/>
      <c r="E49" s="67" t="s">
        <v>512</v>
      </c>
      <c r="F49" s="67" t="s">
        <v>460</v>
      </c>
      <c r="G49" s="67" t="s">
        <v>461</v>
      </c>
      <c r="H49" s="67" t="s">
        <v>19</v>
      </c>
      <c r="I49" s="61" t="s">
        <v>20</v>
      </c>
      <c r="J49" s="61">
        <v>83642</v>
      </c>
      <c r="K49" s="231" t="s">
        <v>513</v>
      </c>
      <c r="L49" s="67" t="s">
        <v>463</v>
      </c>
      <c r="M49" s="201"/>
      <c r="N49" s="255" t="s">
        <v>1073</v>
      </c>
      <c r="O49" s="256" t="s">
        <v>1208</v>
      </c>
      <c r="P49" s="262">
        <v>50</v>
      </c>
      <c r="Q49" s="276" t="s">
        <v>1379</v>
      </c>
    </row>
    <row r="50" spans="1:17" ht="21">
      <c r="A50" s="96">
        <v>48</v>
      </c>
      <c r="B50" s="96" t="s">
        <v>183</v>
      </c>
      <c r="C50" s="96" t="s">
        <v>184</v>
      </c>
      <c r="D50" s="67" t="s">
        <v>185</v>
      </c>
      <c r="E50" s="160" t="s">
        <v>1224</v>
      </c>
      <c r="F50" s="67" t="s">
        <v>142</v>
      </c>
      <c r="G50" s="67" t="s">
        <v>143</v>
      </c>
      <c r="H50" s="67" t="s">
        <v>50</v>
      </c>
      <c r="I50" s="61" t="s">
        <v>20</v>
      </c>
      <c r="J50" s="61">
        <v>83605</v>
      </c>
      <c r="K50" s="51" t="s">
        <v>516</v>
      </c>
      <c r="L50" s="67" t="s">
        <v>188</v>
      </c>
      <c r="M50" s="201"/>
      <c r="N50" s="273" t="s">
        <v>23</v>
      </c>
      <c r="O50" s="256">
        <v>1043</v>
      </c>
      <c r="P50" s="262">
        <v>50</v>
      </c>
    </row>
    <row r="51" spans="1:17" ht="21">
      <c r="A51" s="96">
        <v>49</v>
      </c>
      <c r="B51" s="116" t="s">
        <v>1340</v>
      </c>
      <c r="C51" s="116" t="s">
        <v>15</v>
      </c>
      <c r="D51" s="113"/>
      <c r="E51" s="138" t="s">
        <v>1345</v>
      </c>
      <c r="F51" s="138" t="s">
        <v>584</v>
      </c>
      <c r="G51" s="138" t="s">
        <v>21</v>
      </c>
      <c r="H51" s="138" t="s">
        <v>22</v>
      </c>
      <c r="I51" s="145" t="s">
        <v>20</v>
      </c>
      <c r="J51" s="143">
        <v>83712</v>
      </c>
      <c r="K51" s="204" t="s">
        <v>1342</v>
      </c>
      <c r="L51" s="138" t="s">
        <v>1343</v>
      </c>
      <c r="M51" s="203"/>
      <c r="N51" s="273" t="s">
        <v>23</v>
      </c>
      <c r="O51" s="256">
        <v>6010033686</v>
      </c>
      <c r="P51" s="262">
        <v>50</v>
      </c>
    </row>
    <row r="52" spans="1:17" ht="13.2">
      <c r="A52" s="96">
        <v>50</v>
      </c>
      <c r="B52" s="116" t="s">
        <v>828</v>
      </c>
      <c r="C52" s="116" t="s">
        <v>829</v>
      </c>
      <c r="D52" s="113"/>
      <c r="E52" s="138" t="s">
        <v>953</v>
      </c>
      <c r="F52" s="138" t="s">
        <v>830</v>
      </c>
      <c r="G52" s="138" t="s">
        <v>585</v>
      </c>
      <c r="H52" s="138" t="s">
        <v>22</v>
      </c>
      <c r="I52" s="145" t="s">
        <v>20</v>
      </c>
      <c r="J52" s="143">
        <v>83712</v>
      </c>
      <c r="K52" s="230" t="s">
        <v>954</v>
      </c>
      <c r="L52" s="138" t="s">
        <v>820</v>
      </c>
      <c r="M52" s="203"/>
      <c r="N52" s="255" t="s">
        <v>1073</v>
      </c>
      <c r="O52" s="256">
        <v>6010022792</v>
      </c>
      <c r="P52" s="262">
        <v>50</v>
      </c>
      <c r="Q52" s="276"/>
    </row>
    <row r="53" spans="1:17" ht="21">
      <c r="A53" s="96">
        <v>51</v>
      </c>
      <c r="B53" s="116" t="s">
        <v>607</v>
      </c>
      <c r="C53" s="116" t="s">
        <v>128</v>
      </c>
      <c r="D53" s="113"/>
      <c r="E53" s="138" t="s">
        <v>810</v>
      </c>
      <c r="F53" s="138" t="s">
        <v>42</v>
      </c>
      <c r="G53" s="138" t="s">
        <v>750</v>
      </c>
      <c r="H53" s="138" t="s">
        <v>751</v>
      </c>
      <c r="I53" s="145" t="s">
        <v>20</v>
      </c>
      <c r="J53" s="143">
        <v>83638</v>
      </c>
      <c r="K53" s="230" t="s">
        <v>610</v>
      </c>
      <c r="L53" s="138" t="s">
        <v>754</v>
      </c>
      <c r="M53" s="203"/>
      <c r="N53" s="255" t="s">
        <v>23</v>
      </c>
      <c r="O53" s="256">
        <v>6010031575</v>
      </c>
      <c r="P53" s="262">
        <v>50</v>
      </c>
      <c r="Q53" s="276"/>
    </row>
    <row r="54" spans="1:17" ht="13.2">
      <c r="A54" s="52" t="s">
        <v>520</v>
      </c>
      <c r="B54" s="52" t="s">
        <v>521</v>
      </c>
      <c r="C54" s="52" t="s">
        <v>0</v>
      </c>
      <c r="D54" s="90"/>
      <c r="E54" s="90"/>
      <c r="F54" s="90"/>
      <c r="G54" s="90"/>
      <c r="H54" s="90"/>
      <c r="I54" s="3"/>
      <c r="J54" s="3"/>
      <c r="K54" s="90"/>
      <c r="L54" s="90"/>
      <c r="M54" s="52"/>
    </row>
  </sheetData>
  <mergeCells count="1">
    <mergeCell ref="B1:L1"/>
  </mergeCells>
  <hyperlinks>
    <hyperlink ref="K24" r:id="rId1"/>
    <hyperlink ref="K37" r:id="rId2"/>
    <hyperlink ref="K33" r:id="rId3"/>
    <hyperlink ref="K22" r:id="rId4"/>
    <hyperlink ref="K9" r:id="rId5"/>
    <hyperlink ref="K19" r:id="rId6"/>
    <hyperlink ref="K21" r:id="rId7"/>
    <hyperlink ref="K23" r:id="rId8"/>
    <hyperlink ref="K44" r:id="rId9"/>
    <hyperlink ref="K53" r:id="rId10"/>
    <hyperlink ref="K47" r:id="rId11"/>
    <hyperlink ref="K49" r:id="rId12"/>
    <hyperlink ref="K32" r:id="rId13"/>
    <hyperlink ref="K46" r:id="rId14"/>
    <hyperlink ref="K7" r:id="rId15"/>
    <hyperlink ref="K52" r:id="rId16"/>
    <hyperlink ref="K41" r:id="rId17"/>
    <hyperlink ref="K8" r:id="rId18"/>
    <hyperlink ref="K13" r:id="rId19"/>
    <hyperlink ref="K43" r:id="rId20"/>
    <hyperlink ref="K17" r:id="rId21"/>
    <hyperlink ref="K48" r:id="rId22"/>
    <hyperlink ref="K29" r:id="rId23"/>
    <hyperlink ref="K15" r:id="rId24"/>
    <hyperlink ref="K30" r:id="rId25"/>
    <hyperlink ref="K27" r:id="rId26"/>
    <hyperlink ref="K14" r:id="rId27"/>
    <hyperlink ref="K40" r:id="rId28"/>
    <hyperlink ref="K26" r:id="rId29"/>
    <hyperlink ref="K12" r:id="rId30"/>
    <hyperlink ref="K28" r:id="rId31"/>
    <hyperlink ref="K6" r:id="rId32"/>
    <hyperlink ref="K36" r:id="rId33"/>
    <hyperlink ref="K25" r:id="rId34"/>
    <hyperlink ref="K11" r:id="rId35"/>
    <hyperlink ref="K42" r:id="rId36"/>
    <hyperlink ref="K45" r:id="rId37"/>
    <hyperlink ref="K5" r:id="rId38"/>
    <hyperlink ref="K4" r:id="rId39"/>
    <hyperlink ref="K51" r:id="rId40"/>
    <hyperlink ref="K3" r:id="rId41"/>
    <hyperlink ref="K31" r:id="rId42"/>
    <hyperlink ref="K16" r:id="rId43"/>
    <hyperlink ref="K38" r:id="rId44"/>
  </hyperlinks>
  <pageMargins left="0.7" right="0.7" top="0.75" bottom="0.75" header="0.3" footer="0.3"/>
  <pageSetup orientation="landscape" horizontalDpi="4294967293" verticalDpi="0" r:id="rId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topLeftCell="A37" workbookViewId="0">
      <selection sqref="A1:XFD1048576"/>
    </sheetView>
  </sheetViews>
  <sheetFormatPr defaultColWidth="8.88671875" defaultRowHeight="39" customHeight="1"/>
  <cols>
    <col min="1" max="1" width="2.44140625" style="46" customWidth="1"/>
    <col min="2" max="2" width="9.44140625" style="46" customWidth="1"/>
    <col min="3" max="3" width="8.88671875" style="46"/>
    <col min="4" max="4" width="8.88671875" style="12"/>
    <col min="5" max="5" width="9.6640625" style="12" customWidth="1"/>
    <col min="6" max="6" width="14" style="12" customWidth="1"/>
    <col min="7" max="7" width="15.33203125" style="12" customWidth="1"/>
    <col min="8" max="8" width="9.33203125" style="12" customWidth="1"/>
    <col min="9" max="9" width="3.88671875" style="14" customWidth="1"/>
    <col min="10" max="10" width="6.5546875" style="14" customWidth="1"/>
    <col min="11" max="11" width="26.5546875" style="12" customWidth="1"/>
    <col min="12" max="12" width="12.44140625" style="12" customWidth="1"/>
    <col min="13" max="13" width="3.6640625" style="75" customWidth="1"/>
    <col min="14" max="14" width="3" style="46" customWidth="1"/>
    <col min="15" max="15" width="8.88671875" style="46" hidden="1" customWidth="1"/>
    <col min="16" max="16" width="4.88671875" style="12" customWidth="1"/>
    <col min="17" max="17" width="5.44140625" style="12" customWidth="1"/>
    <col min="18" max="18" width="5.44140625" style="46" customWidth="1"/>
    <col min="19" max="19" width="8.88671875" style="46"/>
  </cols>
  <sheetData>
    <row r="1" spans="1:19" ht="13.2">
      <c r="A1" s="292" t="s">
        <v>523</v>
      </c>
      <c r="B1" s="293"/>
      <c r="C1" s="293"/>
      <c r="D1" s="293"/>
      <c r="E1" s="293"/>
      <c r="F1" s="293"/>
      <c r="G1" s="293"/>
      <c r="H1" s="293"/>
      <c r="I1" s="294"/>
      <c r="J1" s="294"/>
      <c r="K1" s="293"/>
      <c r="L1" s="293"/>
      <c r="M1" s="295"/>
      <c r="N1" s="293"/>
      <c r="O1" s="293"/>
      <c r="P1" s="293"/>
      <c r="Q1" s="293"/>
      <c r="R1" s="296"/>
      <c r="S1" s="297"/>
    </row>
    <row r="2" spans="1:19" ht="45" customHeight="1">
      <c r="A2" s="27" t="s">
        <v>0</v>
      </c>
      <c r="B2" s="27" t="s">
        <v>1</v>
      </c>
      <c r="C2" s="27" t="s">
        <v>2</v>
      </c>
      <c r="D2" s="91" t="s">
        <v>205</v>
      </c>
      <c r="E2" s="89" t="s">
        <v>4</v>
      </c>
      <c r="F2" s="19" t="s">
        <v>5</v>
      </c>
      <c r="G2" s="19" t="s">
        <v>6</v>
      </c>
      <c r="H2" s="19" t="s">
        <v>7</v>
      </c>
      <c r="I2" s="91" t="s">
        <v>8</v>
      </c>
      <c r="J2" s="91" t="s">
        <v>9</v>
      </c>
      <c r="K2" s="19" t="s">
        <v>10</v>
      </c>
      <c r="L2" s="19" t="s">
        <v>11</v>
      </c>
      <c r="M2" s="86" t="s">
        <v>12</v>
      </c>
      <c r="N2" s="70" t="s">
        <v>13</v>
      </c>
      <c r="O2" s="96"/>
      <c r="P2" s="134" t="s">
        <v>526</v>
      </c>
      <c r="Q2" s="135" t="s">
        <v>524</v>
      </c>
      <c r="R2" s="136" t="s">
        <v>207</v>
      </c>
      <c r="S2" s="137" t="s">
        <v>525</v>
      </c>
    </row>
    <row r="3" spans="1:19" s="46" customFormat="1" ht="21">
      <c r="A3" s="96">
        <v>1</v>
      </c>
      <c r="B3" s="96" t="s">
        <v>24</v>
      </c>
      <c r="C3" s="96" t="s">
        <v>25</v>
      </c>
      <c r="D3" s="67" t="s">
        <v>26</v>
      </c>
      <c r="E3" s="67" t="s">
        <v>27</v>
      </c>
      <c r="F3" s="67" t="s">
        <v>28</v>
      </c>
      <c r="G3" s="67" t="s">
        <v>29</v>
      </c>
      <c r="H3" s="67" t="s">
        <v>30</v>
      </c>
      <c r="I3" s="61" t="s">
        <v>20</v>
      </c>
      <c r="J3" s="61">
        <v>83864</v>
      </c>
      <c r="K3" s="74" t="str">
        <f>HYPERLINK("https://ui.constantcontact.com/rnavmap/evaluate.rnav?activepage=subscriber.browse&amp;action=detail&amp;seq=2&amp;nback=/rnavmap/em/contacts/browse?%26listId=8%26sortColumn=emailAddress%26sortDirection=asc%26","jeff.bales@bonnergeneral.org")</f>
        <v>jeff.bales@bonnergeneral.org</v>
      </c>
      <c r="L3" s="67" t="s">
        <v>208</v>
      </c>
      <c r="M3" s="142" t="s">
        <v>218</v>
      </c>
      <c r="N3" s="96" t="s">
        <v>23</v>
      </c>
      <c r="O3" s="87"/>
      <c r="P3" s="138" t="s">
        <v>23</v>
      </c>
      <c r="Q3" s="113"/>
      <c r="R3" s="112"/>
      <c r="S3" s="114"/>
    </row>
    <row r="4" spans="1:19" s="46" customFormat="1" ht="21">
      <c r="A4" s="112">
        <v>2</v>
      </c>
      <c r="B4" s="116" t="s">
        <v>712</v>
      </c>
      <c r="C4" s="116" t="s">
        <v>713</v>
      </c>
      <c r="D4" s="113"/>
      <c r="E4" s="138" t="s">
        <v>804</v>
      </c>
      <c r="F4" s="138" t="s">
        <v>584</v>
      </c>
      <c r="G4" s="138" t="s">
        <v>585</v>
      </c>
      <c r="H4" s="138" t="s">
        <v>22</v>
      </c>
      <c r="I4" s="145" t="s">
        <v>20</v>
      </c>
      <c r="J4" s="143">
        <v>83712</v>
      </c>
      <c r="K4" s="153" t="s">
        <v>822</v>
      </c>
      <c r="L4" s="138" t="s">
        <v>714</v>
      </c>
      <c r="M4" s="146" t="s">
        <v>218</v>
      </c>
      <c r="N4" s="116" t="s">
        <v>23</v>
      </c>
      <c r="O4" s="157"/>
      <c r="P4" s="138" t="s">
        <v>23</v>
      </c>
      <c r="Q4" s="113"/>
      <c r="R4" s="112"/>
      <c r="S4" s="114"/>
    </row>
    <row r="5" spans="1:19" ht="31.2">
      <c r="A5" s="96">
        <v>3</v>
      </c>
      <c r="B5" s="96" t="s">
        <v>210</v>
      </c>
      <c r="C5" s="96" t="s">
        <v>66</v>
      </c>
      <c r="D5" s="67"/>
      <c r="E5" s="67" t="s">
        <v>211</v>
      </c>
      <c r="F5" s="67" t="s">
        <v>212</v>
      </c>
      <c r="G5" s="160" t="s">
        <v>650</v>
      </c>
      <c r="H5" s="160" t="s">
        <v>38</v>
      </c>
      <c r="I5" s="191" t="s">
        <v>39</v>
      </c>
      <c r="J5" s="61">
        <v>99202</v>
      </c>
      <c r="K5" s="85" t="str">
        <f>HYPERLINK("mailto:markbarg@mckinstry.com","markbarg@mckinstry.com")</f>
        <v>markbarg@mckinstry.com</v>
      </c>
      <c r="L5" s="160" t="s">
        <v>651</v>
      </c>
      <c r="M5" s="103" t="s">
        <v>215</v>
      </c>
      <c r="N5" s="96" t="s">
        <v>0</v>
      </c>
      <c r="O5" s="51"/>
      <c r="P5" s="138" t="s">
        <v>23</v>
      </c>
      <c r="Q5" s="113"/>
      <c r="R5" s="112"/>
      <c r="S5" s="114"/>
    </row>
    <row r="6" spans="1:19" ht="21">
      <c r="A6" s="112">
        <v>4</v>
      </c>
      <c r="B6" s="211" t="s">
        <v>1022</v>
      </c>
      <c r="C6" s="211" t="s">
        <v>558</v>
      </c>
      <c r="D6" s="176"/>
      <c r="E6" s="248" t="s">
        <v>1026</v>
      </c>
      <c r="F6" s="248" t="s">
        <v>225</v>
      </c>
      <c r="G6" s="248" t="s">
        <v>1027</v>
      </c>
      <c r="H6" s="248" t="s">
        <v>35</v>
      </c>
      <c r="I6" s="247" t="s">
        <v>20</v>
      </c>
      <c r="J6" s="246">
        <v>83843</v>
      </c>
      <c r="K6" s="243" t="s">
        <v>1028</v>
      </c>
      <c r="L6" s="203"/>
      <c r="M6" s="249" t="s">
        <v>218</v>
      </c>
      <c r="N6" s="250"/>
      <c r="O6" s="148"/>
      <c r="P6" s="133" t="s">
        <v>23</v>
      </c>
      <c r="Q6" s="113"/>
      <c r="R6" s="112"/>
      <c r="S6" s="114"/>
    </row>
    <row r="7" spans="1:19" ht="31.2">
      <c r="A7" s="112">
        <v>5</v>
      </c>
      <c r="B7" s="211" t="s">
        <v>901</v>
      </c>
      <c r="C7" s="211" t="s">
        <v>332</v>
      </c>
      <c r="D7" s="133" t="s">
        <v>906</v>
      </c>
      <c r="E7" s="133" t="s">
        <v>907</v>
      </c>
      <c r="F7" s="133" t="s">
        <v>908</v>
      </c>
      <c r="G7" s="133" t="s">
        <v>903</v>
      </c>
      <c r="H7" s="133" t="s">
        <v>22</v>
      </c>
      <c r="I7" s="217" t="s">
        <v>20</v>
      </c>
      <c r="J7" s="143">
        <v>83706</v>
      </c>
      <c r="K7" s="222" t="s">
        <v>904</v>
      </c>
      <c r="L7" s="133" t="s">
        <v>905</v>
      </c>
      <c r="M7" s="220" t="s">
        <v>215</v>
      </c>
      <c r="N7" s="112"/>
      <c r="O7" s="148"/>
      <c r="P7" s="133" t="s">
        <v>23</v>
      </c>
      <c r="Q7" s="113"/>
      <c r="R7" s="112"/>
      <c r="S7" s="214" t="s">
        <v>979</v>
      </c>
    </row>
    <row r="8" spans="1:19" ht="21">
      <c r="A8" s="112">
        <v>6</v>
      </c>
      <c r="B8" s="211" t="s">
        <v>1058</v>
      </c>
      <c r="C8" s="211" t="s">
        <v>1059</v>
      </c>
      <c r="D8" s="133" t="s">
        <v>1060</v>
      </c>
      <c r="E8" s="133" t="s">
        <v>1061</v>
      </c>
      <c r="F8" s="133" t="s">
        <v>1062</v>
      </c>
      <c r="G8" s="133" t="s">
        <v>1063</v>
      </c>
      <c r="H8" s="133" t="s">
        <v>376</v>
      </c>
      <c r="I8" s="217" t="s">
        <v>20</v>
      </c>
      <c r="J8" s="143">
        <v>83686</v>
      </c>
      <c r="K8" s="161" t="s">
        <v>1064</v>
      </c>
      <c r="L8" s="133" t="s">
        <v>1065</v>
      </c>
      <c r="M8" s="220" t="s">
        <v>215</v>
      </c>
      <c r="N8" s="112"/>
      <c r="O8" s="148"/>
      <c r="P8" s="133" t="s">
        <v>23</v>
      </c>
      <c r="Q8" s="113"/>
      <c r="R8" s="112"/>
      <c r="S8" s="214"/>
    </row>
    <row r="9" spans="1:19" ht="21">
      <c r="A9" s="112">
        <v>7</v>
      </c>
      <c r="B9" s="116" t="s">
        <v>592</v>
      </c>
      <c r="C9" s="116" t="s">
        <v>25</v>
      </c>
      <c r="D9" s="113"/>
      <c r="E9" s="138" t="s">
        <v>146</v>
      </c>
      <c r="F9" s="138" t="s">
        <v>593</v>
      </c>
      <c r="G9" s="138" t="s">
        <v>594</v>
      </c>
      <c r="H9" s="138" t="s">
        <v>181</v>
      </c>
      <c r="I9" s="145" t="s">
        <v>20</v>
      </c>
      <c r="J9" s="143">
        <v>83815</v>
      </c>
      <c r="K9" s="161" t="s">
        <v>595</v>
      </c>
      <c r="L9" s="138" t="s">
        <v>596</v>
      </c>
      <c r="M9" s="146" t="s">
        <v>215</v>
      </c>
      <c r="N9" s="116" t="s">
        <v>23</v>
      </c>
      <c r="O9" s="148"/>
      <c r="P9" s="138" t="s">
        <v>23</v>
      </c>
      <c r="Q9" s="113"/>
      <c r="R9" s="112"/>
      <c r="S9" s="114"/>
    </row>
    <row r="10" spans="1:19" ht="21">
      <c r="A10" s="211">
        <v>8</v>
      </c>
      <c r="B10" s="211" t="s">
        <v>790</v>
      </c>
      <c r="C10" s="211" t="s">
        <v>659</v>
      </c>
      <c r="D10" s="133" t="s">
        <v>791</v>
      </c>
      <c r="E10" s="133" t="s">
        <v>16</v>
      </c>
      <c r="F10" s="133" t="s">
        <v>792</v>
      </c>
      <c r="G10" s="133" t="s">
        <v>633</v>
      </c>
      <c r="H10" s="133" t="s">
        <v>19</v>
      </c>
      <c r="I10" s="217" t="s">
        <v>20</v>
      </c>
      <c r="J10" s="143">
        <v>83642</v>
      </c>
      <c r="K10" s="222" t="s">
        <v>793</v>
      </c>
      <c r="L10" s="133" t="s">
        <v>789</v>
      </c>
      <c r="M10" s="220" t="s">
        <v>215</v>
      </c>
      <c r="N10" s="116"/>
      <c r="O10" s="148"/>
      <c r="P10" s="133" t="s">
        <v>23</v>
      </c>
      <c r="Q10" s="113"/>
      <c r="R10" s="112"/>
      <c r="S10" s="114"/>
    </row>
    <row r="11" spans="1:19" ht="21">
      <c r="A11" s="96">
        <v>9</v>
      </c>
      <c r="B11" s="96" t="s">
        <v>222</v>
      </c>
      <c r="C11" s="96" t="s">
        <v>223</v>
      </c>
      <c r="D11" s="67"/>
      <c r="E11" s="67" t="s">
        <v>224</v>
      </c>
      <c r="F11" s="67" t="s">
        <v>225</v>
      </c>
      <c r="G11" s="67" t="s">
        <v>226</v>
      </c>
      <c r="H11" s="67" t="s">
        <v>35</v>
      </c>
      <c r="I11" s="81" t="s">
        <v>20</v>
      </c>
      <c r="J11" s="81">
        <v>83843</v>
      </c>
      <c r="K11" s="44" t="str">
        <f>HYPERLINK("mailto:charles.craig@gritman.org","charles.craig@gritman.org")</f>
        <v>charles.craig@gritman.org</v>
      </c>
      <c r="L11" s="67" t="s">
        <v>227</v>
      </c>
      <c r="M11" s="103" t="s">
        <v>218</v>
      </c>
      <c r="N11" s="96" t="s">
        <v>23</v>
      </c>
      <c r="O11" s="51"/>
      <c r="P11" s="138" t="s">
        <v>23</v>
      </c>
      <c r="Q11" s="113"/>
      <c r="R11" s="112"/>
      <c r="S11" s="114"/>
    </row>
    <row r="12" spans="1:19" ht="21">
      <c r="A12" s="112">
        <v>10</v>
      </c>
      <c r="B12" s="116" t="s">
        <v>559</v>
      </c>
      <c r="C12" s="116" t="s">
        <v>558</v>
      </c>
      <c r="D12" s="138" t="s">
        <v>560</v>
      </c>
      <c r="E12" s="138" t="s">
        <v>561</v>
      </c>
      <c r="F12" s="138" t="s">
        <v>562</v>
      </c>
      <c r="G12" s="138" t="s">
        <v>563</v>
      </c>
      <c r="H12" s="138" t="s">
        <v>564</v>
      </c>
      <c r="I12" s="156" t="s">
        <v>20</v>
      </c>
      <c r="J12" s="155">
        <v>83837</v>
      </c>
      <c r="K12" s="152" t="s">
        <v>565</v>
      </c>
      <c r="L12" s="138" t="s">
        <v>566</v>
      </c>
      <c r="M12" s="146" t="s">
        <v>218</v>
      </c>
      <c r="N12" s="112"/>
      <c r="O12" s="148"/>
      <c r="P12" s="138" t="s">
        <v>23</v>
      </c>
      <c r="Q12" s="113"/>
      <c r="R12" s="112"/>
      <c r="S12" s="114"/>
    </row>
    <row r="13" spans="1:19" ht="31.2">
      <c r="A13" s="112">
        <v>11</v>
      </c>
      <c r="B13" s="116" t="s">
        <v>658</v>
      </c>
      <c r="C13" s="116" t="s">
        <v>659</v>
      </c>
      <c r="D13" s="138"/>
      <c r="E13" s="138" t="s">
        <v>660</v>
      </c>
      <c r="F13" s="138" t="s">
        <v>90</v>
      </c>
      <c r="G13" s="138" t="s">
        <v>661</v>
      </c>
      <c r="H13" s="138" t="s">
        <v>662</v>
      </c>
      <c r="I13" s="156" t="s">
        <v>20</v>
      </c>
      <c r="J13" s="155">
        <v>83320</v>
      </c>
      <c r="K13" s="152" t="s">
        <v>663</v>
      </c>
      <c r="L13" s="138" t="s">
        <v>664</v>
      </c>
      <c r="M13" s="146" t="s">
        <v>218</v>
      </c>
      <c r="N13" s="112"/>
      <c r="O13" s="148"/>
      <c r="P13" s="138" t="s">
        <v>23</v>
      </c>
      <c r="Q13" s="113"/>
      <c r="R13" s="112"/>
      <c r="S13" s="114"/>
    </row>
    <row r="14" spans="1:19" ht="21">
      <c r="A14" s="112">
        <v>12</v>
      </c>
      <c r="B14" s="116" t="s">
        <v>652</v>
      </c>
      <c r="C14" s="116" t="s">
        <v>15</v>
      </c>
      <c r="D14" s="138"/>
      <c r="E14" s="138" t="s">
        <v>653</v>
      </c>
      <c r="F14" s="138" t="s">
        <v>654</v>
      </c>
      <c r="G14" s="138" t="s">
        <v>655</v>
      </c>
      <c r="H14" s="138" t="s">
        <v>194</v>
      </c>
      <c r="I14" s="156" t="s">
        <v>20</v>
      </c>
      <c r="J14" s="155">
        <v>83522</v>
      </c>
      <c r="K14" s="152" t="s">
        <v>656</v>
      </c>
      <c r="L14" s="138" t="s">
        <v>657</v>
      </c>
      <c r="M14" s="146" t="s">
        <v>218</v>
      </c>
      <c r="N14" s="116" t="s">
        <v>23</v>
      </c>
      <c r="O14" s="148"/>
      <c r="P14" s="138" t="s">
        <v>23</v>
      </c>
      <c r="Q14" s="113"/>
      <c r="R14" s="112"/>
      <c r="S14" s="114"/>
    </row>
    <row r="15" spans="1:19" ht="31.2">
      <c r="A15" s="112">
        <v>13</v>
      </c>
      <c r="B15" s="149" t="s">
        <v>531</v>
      </c>
      <c r="C15" s="149" t="s">
        <v>532</v>
      </c>
      <c r="D15" s="117"/>
      <c r="E15" s="150" t="s">
        <v>533</v>
      </c>
      <c r="F15" s="150" t="s">
        <v>534</v>
      </c>
      <c r="G15" s="150" t="s">
        <v>535</v>
      </c>
      <c r="H15" s="150" t="s">
        <v>19</v>
      </c>
      <c r="I15" s="151" t="s">
        <v>20</v>
      </c>
      <c r="J15" s="147">
        <v>83642</v>
      </c>
      <c r="K15" s="152" t="s">
        <v>536</v>
      </c>
      <c r="L15" s="150" t="s">
        <v>537</v>
      </c>
      <c r="M15" s="146" t="s">
        <v>218</v>
      </c>
      <c r="N15" s="116" t="s">
        <v>23</v>
      </c>
      <c r="O15" s="148"/>
      <c r="P15" s="138" t="s">
        <v>23</v>
      </c>
      <c r="Q15" s="113"/>
      <c r="R15" s="112"/>
      <c r="S15" s="114"/>
    </row>
    <row r="16" spans="1:19" ht="21">
      <c r="A16" s="112">
        <v>14</v>
      </c>
      <c r="B16" s="149" t="s">
        <v>551</v>
      </c>
      <c r="C16" s="149" t="s">
        <v>552</v>
      </c>
      <c r="D16" s="117"/>
      <c r="E16" s="150" t="s">
        <v>235</v>
      </c>
      <c r="F16" s="150" t="s">
        <v>553</v>
      </c>
      <c r="G16" s="150" t="s">
        <v>554</v>
      </c>
      <c r="H16" s="150" t="s">
        <v>555</v>
      </c>
      <c r="I16" s="151" t="s">
        <v>20</v>
      </c>
      <c r="J16" s="147">
        <v>83330</v>
      </c>
      <c r="K16" s="152" t="s">
        <v>556</v>
      </c>
      <c r="L16" s="150" t="s">
        <v>557</v>
      </c>
      <c r="M16" s="146" t="s">
        <v>218</v>
      </c>
      <c r="N16" s="116"/>
      <c r="O16" s="148"/>
      <c r="P16" s="138" t="s">
        <v>23</v>
      </c>
      <c r="Q16" s="113"/>
      <c r="R16" s="112"/>
      <c r="S16" s="114"/>
    </row>
    <row r="17" spans="1:19" s="22" customFormat="1" ht="21">
      <c r="A17" s="96">
        <v>15</v>
      </c>
      <c r="B17" s="96" t="s">
        <v>57</v>
      </c>
      <c r="C17" s="96" t="s">
        <v>15</v>
      </c>
      <c r="D17" s="67"/>
      <c r="E17" s="67" t="s">
        <v>58</v>
      </c>
      <c r="F17" s="67" t="s">
        <v>59</v>
      </c>
      <c r="G17" s="67" t="s">
        <v>60</v>
      </c>
      <c r="H17" s="67" t="s">
        <v>61</v>
      </c>
      <c r="I17" s="81" t="s">
        <v>20</v>
      </c>
      <c r="J17" s="81" t="s">
        <v>62</v>
      </c>
      <c r="K17" s="44" t="str">
        <f>HYPERLINK("mailto:bdille@weiserhospital.org","bdille@weiserhospital.org")</f>
        <v>bdille@weiserhospital.org</v>
      </c>
      <c r="L17" s="67" t="s">
        <v>63</v>
      </c>
      <c r="M17" s="103" t="s">
        <v>218</v>
      </c>
      <c r="N17" s="96" t="s">
        <v>23</v>
      </c>
      <c r="O17" s="78"/>
      <c r="P17" s="138" t="s">
        <v>23</v>
      </c>
      <c r="Q17" s="113"/>
      <c r="R17" s="115"/>
      <c r="S17" s="238"/>
    </row>
    <row r="18" spans="1:19" s="22" customFormat="1" ht="21">
      <c r="A18" s="112">
        <v>16</v>
      </c>
      <c r="B18" s="116" t="s">
        <v>998</v>
      </c>
      <c r="C18" s="116" t="s">
        <v>255</v>
      </c>
      <c r="D18" s="138" t="s">
        <v>1031</v>
      </c>
      <c r="E18" s="138" t="s">
        <v>1032</v>
      </c>
      <c r="F18" s="138" t="s">
        <v>999</v>
      </c>
      <c r="G18" s="138" t="s">
        <v>1000</v>
      </c>
      <c r="H18" s="138" t="s">
        <v>1001</v>
      </c>
      <c r="I18" s="156" t="s">
        <v>20</v>
      </c>
      <c r="J18" s="155">
        <v>83422</v>
      </c>
      <c r="K18" s="152" t="s">
        <v>1003</v>
      </c>
      <c r="L18" s="138" t="s">
        <v>1002</v>
      </c>
      <c r="M18" s="146" t="s">
        <v>218</v>
      </c>
      <c r="N18" s="112"/>
      <c r="O18" s="78"/>
      <c r="P18" s="138" t="s">
        <v>23</v>
      </c>
      <c r="Q18" s="113"/>
      <c r="R18" s="115"/>
      <c r="S18" s="238"/>
    </row>
    <row r="19" spans="1:19" s="22" customFormat="1" ht="13.2">
      <c r="A19" s="112">
        <v>17</v>
      </c>
      <c r="B19" s="211" t="s">
        <v>748</v>
      </c>
      <c r="C19" s="211" t="s">
        <v>749</v>
      </c>
      <c r="D19" s="133" t="s">
        <v>913</v>
      </c>
      <c r="E19" s="133" t="s">
        <v>910</v>
      </c>
      <c r="F19" s="133" t="s">
        <v>42</v>
      </c>
      <c r="G19" s="133" t="s">
        <v>914</v>
      </c>
      <c r="H19" s="133" t="s">
        <v>44</v>
      </c>
      <c r="I19" s="215" t="s">
        <v>20</v>
      </c>
      <c r="J19" s="155">
        <v>83638</v>
      </c>
      <c r="K19" s="233" t="s">
        <v>915</v>
      </c>
      <c r="L19" s="133" t="s">
        <v>916</v>
      </c>
      <c r="M19" s="220" t="s">
        <v>218</v>
      </c>
      <c r="N19" s="112"/>
      <c r="O19" s="78"/>
      <c r="P19" s="138" t="s">
        <v>23</v>
      </c>
      <c r="Q19" s="113"/>
      <c r="R19" s="115"/>
      <c r="S19" s="214"/>
    </row>
    <row r="20" spans="1:19" ht="21">
      <c r="A20" s="96">
        <v>18</v>
      </c>
      <c r="B20" s="96" t="s">
        <v>65</v>
      </c>
      <c r="C20" s="96" t="s">
        <v>66</v>
      </c>
      <c r="D20" s="160" t="s">
        <v>590</v>
      </c>
      <c r="E20" s="67" t="s">
        <v>228</v>
      </c>
      <c r="F20" s="67" t="s">
        <v>67</v>
      </c>
      <c r="G20" s="67" t="s">
        <v>21</v>
      </c>
      <c r="H20" s="67" t="s">
        <v>22</v>
      </c>
      <c r="I20" s="61" t="s">
        <v>20</v>
      </c>
      <c r="J20" s="61">
        <v>83712</v>
      </c>
      <c r="K20" s="244" t="s">
        <v>1030</v>
      </c>
      <c r="L20" s="67" t="s">
        <v>68</v>
      </c>
      <c r="M20" s="103" t="s">
        <v>218</v>
      </c>
      <c r="N20" s="96" t="s">
        <v>23</v>
      </c>
      <c r="O20" s="51"/>
      <c r="P20" s="138" t="s">
        <v>23</v>
      </c>
      <c r="Q20" s="113"/>
      <c r="R20" s="112"/>
      <c r="S20" s="114"/>
    </row>
    <row r="21" spans="1:19" ht="21">
      <c r="A21" s="112">
        <v>19</v>
      </c>
      <c r="B21" s="116" t="s">
        <v>575</v>
      </c>
      <c r="C21" s="116" t="s">
        <v>576</v>
      </c>
      <c r="D21" s="113"/>
      <c r="E21" s="113"/>
      <c r="F21" s="138" t="s">
        <v>577</v>
      </c>
      <c r="G21" s="138" t="s">
        <v>578</v>
      </c>
      <c r="H21" s="138" t="s">
        <v>376</v>
      </c>
      <c r="I21" s="145" t="s">
        <v>20</v>
      </c>
      <c r="J21" s="143">
        <v>83686</v>
      </c>
      <c r="K21" s="152" t="s">
        <v>579</v>
      </c>
      <c r="L21" s="138" t="s">
        <v>580</v>
      </c>
      <c r="M21" s="146" t="s">
        <v>218</v>
      </c>
      <c r="N21" s="116" t="s">
        <v>23</v>
      </c>
      <c r="O21" s="148"/>
      <c r="P21" s="138" t="s">
        <v>23</v>
      </c>
      <c r="Q21" s="113"/>
      <c r="R21" s="112"/>
      <c r="S21" s="114"/>
    </row>
    <row r="22" spans="1:19" ht="31.2">
      <c r="A22" s="112">
        <v>20</v>
      </c>
      <c r="B22" s="116" t="s">
        <v>955</v>
      </c>
      <c r="C22" s="116" t="s">
        <v>956</v>
      </c>
      <c r="D22" s="138" t="s">
        <v>961</v>
      </c>
      <c r="E22" s="138" t="s">
        <v>962</v>
      </c>
      <c r="F22" s="138" t="s">
        <v>957</v>
      </c>
      <c r="G22" s="138" t="s">
        <v>963</v>
      </c>
      <c r="H22" s="138" t="s">
        <v>22</v>
      </c>
      <c r="I22" s="145" t="s">
        <v>20</v>
      </c>
      <c r="J22" s="143">
        <v>83703</v>
      </c>
      <c r="K22" s="152" t="s">
        <v>964</v>
      </c>
      <c r="L22" s="138" t="s">
        <v>965</v>
      </c>
      <c r="M22" s="146" t="s">
        <v>218</v>
      </c>
      <c r="N22" s="116"/>
      <c r="O22" s="148"/>
      <c r="P22" s="138" t="s">
        <v>23</v>
      </c>
      <c r="Q22" s="113"/>
      <c r="R22" s="112"/>
      <c r="S22" s="114"/>
    </row>
    <row r="23" spans="1:19" ht="21">
      <c r="A23" s="96">
        <v>21</v>
      </c>
      <c r="B23" s="96" t="s">
        <v>69</v>
      </c>
      <c r="C23" s="96" t="s">
        <v>53</v>
      </c>
      <c r="D23" s="67"/>
      <c r="E23" s="67" t="s">
        <v>158</v>
      </c>
      <c r="F23" s="67" t="s">
        <v>0</v>
      </c>
      <c r="G23" s="67" t="s">
        <v>70</v>
      </c>
      <c r="H23" s="67" t="s">
        <v>22</v>
      </c>
      <c r="I23" s="61" t="s">
        <v>20</v>
      </c>
      <c r="J23" s="61">
        <v>83702</v>
      </c>
      <c r="K23" s="44" t="str">
        <f>HYPERLINK("https://ui.constantcontact.com/rnavmap/evaluate.rnav?activepage=subscriber.browse&amp;action=detail&amp;seq=70&amp;nback=/rnavmap/em/contacts/browse?%26listId=8%26sortColumn=emailAddress%26sortDirection=asc%26","gehrker@hotmail.com")</f>
        <v>gehrker@hotmail.com</v>
      </c>
      <c r="L23" s="67" t="s">
        <v>72</v>
      </c>
      <c r="M23" s="103" t="s">
        <v>215</v>
      </c>
      <c r="N23" s="96" t="s">
        <v>23</v>
      </c>
      <c r="O23" s="51"/>
      <c r="P23" s="113" t="s">
        <v>229</v>
      </c>
      <c r="Q23" s="113"/>
      <c r="R23" s="116" t="s">
        <v>522</v>
      </c>
      <c r="S23" s="114"/>
    </row>
    <row r="24" spans="1:19" ht="41.4">
      <c r="A24" s="96">
        <v>22</v>
      </c>
      <c r="B24" s="96" t="s">
        <v>82</v>
      </c>
      <c r="C24" s="96" t="s">
        <v>66</v>
      </c>
      <c r="D24" s="67"/>
      <c r="E24" s="67" t="s">
        <v>83</v>
      </c>
      <c r="F24" s="67" t="s">
        <v>84</v>
      </c>
      <c r="G24" s="67" t="s">
        <v>85</v>
      </c>
      <c r="H24" s="67" t="s">
        <v>22</v>
      </c>
      <c r="I24" s="61" t="s">
        <v>20</v>
      </c>
      <c r="J24" s="61">
        <v>83705</v>
      </c>
      <c r="K24" s="44" t="str">
        <f>HYPERLINK("mailto:grimesm@dhw.idaho.gov","grimesm@dhw.idaho.gov")</f>
        <v>grimesm@dhw.idaho.gov</v>
      </c>
      <c r="L24" s="67" t="s">
        <v>86</v>
      </c>
      <c r="M24" s="103" t="s">
        <v>215</v>
      </c>
      <c r="N24" s="96" t="s">
        <v>23</v>
      </c>
      <c r="O24" s="51"/>
      <c r="P24" s="133" t="s">
        <v>23</v>
      </c>
      <c r="Q24" s="113"/>
      <c r="R24" s="112"/>
      <c r="S24" s="114"/>
    </row>
    <row r="25" spans="1:19" ht="31.2">
      <c r="A25" s="96">
        <v>23</v>
      </c>
      <c r="B25" s="76" t="s">
        <v>95</v>
      </c>
      <c r="C25" s="76" t="s">
        <v>96</v>
      </c>
      <c r="D25" s="60"/>
      <c r="E25" s="60" t="s">
        <v>97</v>
      </c>
      <c r="F25" s="60" t="s">
        <v>98</v>
      </c>
      <c r="G25" s="60" t="s">
        <v>99</v>
      </c>
      <c r="H25" s="60" t="s">
        <v>100</v>
      </c>
      <c r="I25" s="2" t="s">
        <v>20</v>
      </c>
      <c r="J25" s="2">
        <v>83301</v>
      </c>
      <c r="K25" s="44" t="str">
        <f>HYPERLINK("https://ui.constantcontact.com/rnavmap/evaluate.rnav?activepage=subscriber.browse&amp;action=detail&amp;seq=11&amp;nback=/rnavmap/em/contacts/browse?%26listId=8%26sortColumn=emailAddress%26sortDirection=asc%26","brianh@mvrmc.org")</f>
        <v>brianh@mvrmc.org</v>
      </c>
      <c r="L25" s="60" t="s">
        <v>101</v>
      </c>
      <c r="M25" s="104" t="s">
        <v>218</v>
      </c>
      <c r="N25" s="76" t="s">
        <v>23</v>
      </c>
      <c r="O25" s="36"/>
      <c r="P25" s="150" t="s">
        <v>23</v>
      </c>
      <c r="Q25" s="108"/>
      <c r="R25" s="109"/>
      <c r="S25" s="118"/>
    </row>
    <row r="26" spans="1:19" ht="21">
      <c r="A26" s="96">
        <v>24</v>
      </c>
      <c r="B26" s="76" t="s">
        <v>102</v>
      </c>
      <c r="C26" s="76" t="s">
        <v>103</v>
      </c>
      <c r="D26" s="159" t="s">
        <v>588</v>
      </c>
      <c r="E26" s="159" t="s">
        <v>589</v>
      </c>
      <c r="F26" s="60" t="s">
        <v>105</v>
      </c>
      <c r="G26" s="60" t="s">
        <v>21</v>
      </c>
      <c r="H26" s="60" t="s">
        <v>22</v>
      </c>
      <c r="I26" s="95" t="s">
        <v>20</v>
      </c>
      <c r="J26" s="95">
        <v>83702</v>
      </c>
      <c r="K26" s="44" t="str">
        <f>HYPERLINK("mailto:harbaugr@slhs.org","harbaugr@slhs.org")</f>
        <v>harbaugr@slhs.org</v>
      </c>
      <c r="L26" s="60" t="s">
        <v>106</v>
      </c>
      <c r="M26" s="104" t="s">
        <v>218</v>
      </c>
      <c r="N26" s="76" t="s">
        <v>23</v>
      </c>
      <c r="O26" s="36"/>
      <c r="P26" s="150" t="s">
        <v>23</v>
      </c>
      <c r="Q26" s="110"/>
      <c r="R26" s="111"/>
      <c r="S26" s="119"/>
    </row>
    <row r="27" spans="1:19" ht="21">
      <c r="A27" s="96">
        <v>25</v>
      </c>
      <c r="B27" s="96" t="s">
        <v>232</v>
      </c>
      <c r="C27" s="96" t="s">
        <v>233</v>
      </c>
      <c r="D27" s="160" t="s">
        <v>597</v>
      </c>
      <c r="E27" s="67" t="s">
        <v>235</v>
      </c>
      <c r="F27" s="67" t="s">
        <v>225</v>
      </c>
      <c r="G27" s="67" t="s">
        <v>226</v>
      </c>
      <c r="H27" s="67" t="s">
        <v>35</v>
      </c>
      <c r="I27" s="81" t="s">
        <v>20</v>
      </c>
      <c r="J27" s="81">
        <v>83843</v>
      </c>
      <c r="K27" s="154" t="s">
        <v>598</v>
      </c>
      <c r="L27" s="160" t="s">
        <v>599</v>
      </c>
      <c r="M27" s="103" t="s">
        <v>218</v>
      </c>
      <c r="N27" s="139" t="s">
        <v>23</v>
      </c>
      <c r="O27" s="51"/>
      <c r="P27" s="138" t="s">
        <v>23</v>
      </c>
      <c r="Q27" s="113"/>
      <c r="R27" s="112"/>
      <c r="S27" s="164" t="s">
        <v>618</v>
      </c>
    </row>
    <row r="28" spans="1:19" ht="21">
      <c r="A28" s="112">
        <v>26</v>
      </c>
      <c r="B28" s="211" t="s">
        <v>107</v>
      </c>
      <c r="C28" s="211" t="s">
        <v>108</v>
      </c>
      <c r="D28" s="133" t="s">
        <v>109</v>
      </c>
      <c r="E28" s="133" t="s">
        <v>857</v>
      </c>
      <c r="F28" s="133" t="s">
        <v>111</v>
      </c>
      <c r="G28" s="133" t="s">
        <v>775</v>
      </c>
      <c r="H28" s="133" t="s">
        <v>113</v>
      </c>
      <c r="I28" s="215" t="s">
        <v>20</v>
      </c>
      <c r="J28" s="155">
        <v>83501</v>
      </c>
      <c r="K28" s="218" t="s">
        <v>478</v>
      </c>
      <c r="L28" s="133" t="s">
        <v>114</v>
      </c>
      <c r="M28" s="220" t="s">
        <v>218</v>
      </c>
      <c r="N28" s="211" t="s">
        <v>23</v>
      </c>
      <c r="O28" s="148"/>
      <c r="P28" s="133" t="s">
        <v>23</v>
      </c>
      <c r="Q28" s="113"/>
      <c r="R28" s="112"/>
      <c r="S28" s="214" t="s">
        <v>618</v>
      </c>
    </row>
    <row r="29" spans="1:19" ht="21">
      <c r="A29" s="112">
        <v>27</v>
      </c>
      <c r="B29" s="116" t="s">
        <v>821</v>
      </c>
      <c r="C29" s="116" t="s">
        <v>25</v>
      </c>
      <c r="D29" s="138" t="s">
        <v>547</v>
      </c>
      <c r="E29" s="138" t="s">
        <v>818</v>
      </c>
      <c r="F29" s="138" t="s">
        <v>584</v>
      </c>
      <c r="G29" s="138" t="s">
        <v>585</v>
      </c>
      <c r="H29" s="138" t="s">
        <v>22</v>
      </c>
      <c r="I29" s="156" t="s">
        <v>20</v>
      </c>
      <c r="J29" s="155">
        <v>83712</v>
      </c>
      <c r="K29" s="153" t="s">
        <v>819</v>
      </c>
      <c r="L29" s="138" t="s">
        <v>820</v>
      </c>
      <c r="M29" s="146" t="s">
        <v>218</v>
      </c>
      <c r="N29" s="116"/>
      <c r="O29" s="148"/>
      <c r="P29" s="138" t="s">
        <v>23</v>
      </c>
      <c r="Q29" s="113"/>
      <c r="R29" s="112"/>
      <c r="S29" s="164"/>
    </row>
    <row r="30" spans="1:19" ht="21">
      <c r="A30" s="96">
        <v>28</v>
      </c>
      <c r="B30" s="96" t="s">
        <v>237</v>
      </c>
      <c r="C30" s="96" t="s">
        <v>238</v>
      </c>
      <c r="D30" s="67"/>
      <c r="E30" s="67" t="s">
        <v>239</v>
      </c>
      <c r="F30" s="67" t="s">
        <v>153</v>
      </c>
      <c r="G30" s="67" t="s">
        <v>154</v>
      </c>
      <c r="H30" s="67" t="s">
        <v>79</v>
      </c>
      <c r="I30" s="61" t="s">
        <v>20</v>
      </c>
      <c r="J30" s="61">
        <v>83404</v>
      </c>
      <c r="K30" s="74" t="str">
        <f>HYPERLINK("mailto:ljohnson@mvhospital.net","ljohnson@mvhospital.net")</f>
        <v>ljohnson@mvhospital.net</v>
      </c>
      <c r="L30" s="67" t="s">
        <v>156</v>
      </c>
      <c r="M30" s="142" t="s">
        <v>218</v>
      </c>
      <c r="N30" s="96" t="s">
        <v>23</v>
      </c>
      <c r="O30" s="87"/>
      <c r="P30" s="138" t="s">
        <v>23</v>
      </c>
      <c r="Q30" s="113"/>
      <c r="R30" s="112"/>
      <c r="S30" s="114"/>
    </row>
    <row r="31" spans="1:19" ht="21">
      <c r="A31" s="112">
        <v>29</v>
      </c>
      <c r="B31" s="116" t="s">
        <v>567</v>
      </c>
      <c r="C31" s="116" t="s">
        <v>568</v>
      </c>
      <c r="D31" s="113"/>
      <c r="E31" s="138" t="s">
        <v>569</v>
      </c>
      <c r="F31" s="138" t="s">
        <v>570</v>
      </c>
      <c r="G31" s="138" t="s">
        <v>571</v>
      </c>
      <c r="H31" s="138" t="s">
        <v>572</v>
      </c>
      <c r="I31" s="145" t="s">
        <v>322</v>
      </c>
      <c r="J31" s="143">
        <v>97914</v>
      </c>
      <c r="K31" s="153" t="s">
        <v>573</v>
      </c>
      <c r="L31" s="138" t="s">
        <v>574</v>
      </c>
      <c r="M31" s="146" t="s">
        <v>218</v>
      </c>
      <c r="N31" s="116" t="s">
        <v>23</v>
      </c>
      <c r="O31" s="157"/>
      <c r="P31" s="138" t="s">
        <v>23</v>
      </c>
      <c r="Q31" s="113"/>
      <c r="R31" s="112"/>
      <c r="S31" s="114"/>
    </row>
    <row r="32" spans="1:19" ht="26.4">
      <c r="A32" s="96">
        <v>30</v>
      </c>
      <c r="B32" s="185" t="s">
        <v>422</v>
      </c>
      <c r="C32" s="96" t="s">
        <v>145</v>
      </c>
      <c r="D32" s="67"/>
      <c r="E32" s="181" t="s">
        <v>423</v>
      </c>
      <c r="F32" s="67" t="s">
        <v>241</v>
      </c>
      <c r="G32" s="181" t="s">
        <v>767</v>
      </c>
      <c r="H32" s="181" t="s">
        <v>22</v>
      </c>
      <c r="I32" s="210" t="s">
        <v>20</v>
      </c>
      <c r="J32" s="61">
        <v>83704</v>
      </c>
      <c r="K32" s="212" t="s">
        <v>424</v>
      </c>
      <c r="L32" s="181" t="s">
        <v>768</v>
      </c>
      <c r="M32" s="213" t="s">
        <v>215</v>
      </c>
      <c r="N32" s="96"/>
      <c r="O32" s="51"/>
      <c r="P32" s="133" t="s">
        <v>23</v>
      </c>
      <c r="Q32" s="113"/>
      <c r="R32" s="112"/>
      <c r="S32" s="214" t="s">
        <v>769</v>
      </c>
    </row>
    <row r="33" spans="1:19" ht="21">
      <c r="A33" s="112">
        <v>31</v>
      </c>
      <c r="B33" s="211" t="s">
        <v>761</v>
      </c>
      <c r="C33" s="211" t="s">
        <v>189</v>
      </c>
      <c r="D33" s="113"/>
      <c r="E33" s="133" t="s">
        <v>800</v>
      </c>
      <c r="F33" s="133" t="s">
        <v>795</v>
      </c>
      <c r="G33" s="133" t="s">
        <v>796</v>
      </c>
      <c r="H33" s="133" t="s">
        <v>797</v>
      </c>
      <c r="I33" s="217" t="s">
        <v>20</v>
      </c>
      <c r="J33" s="143">
        <v>83213</v>
      </c>
      <c r="K33" s="218" t="s">
        <v>798</v>
      </c>
      <c r="L33" s="133" t="s">
        <v>801</v>
      </c>
      <c r="M33" s="220" t="s">
        <v>218</v>
      </c>
      <c r="N33" s="112"/>
      <c r="O33" s="148"/>
      <c r="P33" s="133" t="s">
        <v>23</v>
      </c>
      <c r="Q33" s="113"/>
      <c r="R33" s="112"/>
      <c r="S33" s="214"/>
    </row>
    <row r="34" spans="1:19" ht="21">
      <c r="A34" s="112">
        <v>32</v>
      </c>
      <c r="B34" s="211" t="s">
        <v>802</v>
      </c>
      <c r="C34" s="211" t="s">
        <v>803</v>
      </c>
      <c r="D34" s="113"/>
      <c r="E34" s="133" t="s">
        <v>804</v>
      </c>
      <c r="F34" s="133" t="s">
        <v>805</v>
      </c>
      <c r="G34" s="133" t="s">
        <v>806</v>
      </c>
      <c r="H34" s="133" t="s">
        <v>807</v>
      </c>
      <c r="I34" s="217" t="s">
        <v>20</v>
      </c>
      <c r="J34" s="143">
        <v>83338</v>
      </c>
      <c r="K34" s="153" t="s">
        <v>808</v>
      </c>
      <c r="L34" s="133" t="s">
        <v>809</v>
      </c>
      <c r="M34" s="220" t="s">
        <v>218</v>
      </c>
      <c r="N34" s="112"/>
      <c r="O34" s="148"/>
      <c r="P34" s="133" t="s">
        <v>23</v>
      </c>
      <c r="Q34" s="113"/>
      <c r="R34" s="112"/>
      <c r="S34" s="214"/>
    </row>
    <row r="35" spans="1:19" ht="31.2">
      <c r="A35" s="96">
        <v>33</v>
      </c>
      <c r="B35" s="96" t="s">
        <v>117</v>
      </c>
      <c r="C35" s="96" t="s">
        <v>118</v>
      </c>
      <c r="D35" s="67" t="s">
        <v>243</v>
      </c>
      <c r="E35" s="67" t="s">
        <v>119</v>
      </c>
      <c r="F35" s="67" t="s">
        <v>244</v>
      </c>
      <c r="G35" s="67" t="s">
        <v>120</v>
      </c>
      <c r="H35" s="67" t="s">
        <v>38</v>
      </c>
      <c r="I35" s="61" t="s">
        <v>39</v>
      </c>
      <c r="J35" s="61">
        <v>99201</v>
      </c>
      <c r="K35" s="74" t="str">
        <f>HYPERLINK("mailto:langebartel@coffman.com","langebartel@coffman.com")</f>
        <v>langebartel@coffman.com</v>
      </c>
      <c r="L35" s="67" t="s">
        <v>121</v>
      </c>
      <c r="M35" s="103" t="s">
        <v>215</v>
      </c>
      <c r="N35" s="96"/>
      <c r="O35" s="51"/>
      <c r="P35" s="133" t="s">
        <v>23</v>
      </c>
      <c r="Q35" s="113"/>
      <c r="R35" s="112"/>
      <c r="S35" s="114"/>
    </row>
    <row r="36" spans="1:19" ht="31.2">
      <c r="A36" s="96">
        <v>34</v>
      </c>
      <c r="B36" s="96" t="s">
        <v>122</v>
      </c>
      <c r="C36" s="96" t="s">
        <v>123</v>
      </c>
      <c r="D36" s="67" t="s">
        <v>0</v>
      </c>
      <c r="E36" s="67" t="s">
        <v>124</v>
      </c>
      <c r="F36" s="67" t="s">
        <v>98</v>
      </c>
      <c r="G36" s="67" t="s">
        <v>99</v>
      </c>
      <c r="H36" s="67" t="s">
        <v>100</v>
      </c>
      <c r="I36" s="81" t="s">
        <v>20</v>
      </c>
      <c r="J36" s="81">
        <v>83301</v>
      </c>
      <c r="K36" s="74" t="str">
        <f>HYPERLINK("mailto:leedyv@slhs.org","leedyv@slhs.org")</f>
        <v>leedyv@slhs.org</v>
      </c>
      <c r="L36" s="92" t="s">
        <v>125</v>
      </c>
      <c r="M36" s="103" t="s">
        <v>218</v>
      </c>
      <c r="N36" s="96" t="s">
        <v>23</v>
      </c>
      <c r="O36" s="51"/>
      <c r="P36" s="158" t="s">
        <v>23</v>
      </c>
      <c r="Q36" s="113"/>
      <c r="R36" s="112"/>
      <c r="S36" s="114"/>
    </row>
    <row r="37" spans="1:19" ht="21">
      <c r="A37" s="112">
        <v>35</v>
      </c>
      <c r="B37" s="116" t="s">
        <v>365</v>
      </c>
      <c r="C37" s="116" t="s">
        <v>150</v>
      </c>
      <c r="D37" s="113"/>
      <c r="E37" s="138" t="s">
        <v>602</v>
      </c>
      <c r="F37" s="138" t="s">
        <v>603</v>
      </c>
      <c r="G37" s="138" t="s">
        <v>604</v>
      </c>
      <c r="H37" s="138" t="s">
        <v>22</v>
      </c>
      <c r="I37" s="156" t="s">
        <v>20</v>
      </c>
      <c r="J37" s="155">
        <v>83707</v>
      </c>
      <c r="K37" s="153" t="s">
        <v>605</v>
      </c>
      <c r="L37" s="162" t="s">
        <v>606</v>
      </c>
      <c r="M37" s="146" t="s">
        <v>215</v>
      </c>
      <c r="N37" s="112"/>
      <c r="O37" s="148"/>
      <c r="P37" s="158" t="s">
        <v>23</v>
      </c>
      <c r="Q37" s="113"/>
      <c r="R37" s="112"/>
      <c r="S37" s="114"/>
    </row>
    <row r="38" spans="1:19" ht="21">
      <c r="A38" s="112">
        <v>36</v>
      </c>
      <c r="B38" s="116" t="s">
        <v>966</v>
      </c>
      <c r="C38" s="116" t="s">
        <v>140</v>
      </c>
      <c r="D38" s="138" t="s">
        <v>967</v>
      </c>
      <c r="E38" s="138" t="s">
        <v>968</v>
      </c>
      <c r="F38" s="138" t="s">
        <v>969</v>
      </c>
      <c r="G38" s="138" t="s">
        <v>970</v>
      </c>
      <c r="H38" s="138" t="s">
        <v>971</v>
      </c>
      <c r="I38" s="156" t="s">
        <v>20</v>
      </c>
      <c r="J38" s="155">
        <v>83861</v>
      </c>
      <c r="K38" s="153" t="s">
        <v>972</v>
      </c>
      <c r="L38" s="162" t="s">
        <v>973</v>
      </c>
      <c r="M38" s="146" t="s">
        <v>218</v>
      </c>
      <c r="N38" s="116" t="s">
        <v>23</v>
      </c>
      <c r="O38" s="148"/>
      <c r="P38" s="158" t="s">
        <v>23</v>
      </c>
      <c r="Q38" s="113"/>
      <c r="R38" s="112"/>
      <c r="S38" s="114"/>
    </row>
    <row r="39" spans="1:19" ht="21">
      <c r="A39" s="96">
        <v>37</v>
      </c>
      <c r="B39" s="96" t="s">
        <v>127</v>
      </c>
      <c r="C39" s="96" t="s">
        <v>128</v>
      </c>
      <c r="D39" s="160" t="s">
        <v>547</v>
      </c>
      <c r="E39" s="67" t="s">
        <v>245</v>
      </c>
      <c r="F39" s="160" t="s">
        <v>252</v>
      </c>
      <c r="G39" s="160" t="s">
        <v>689</v>
      </c>
      <c r="H39" s="67" t="s">
        <v>22</v>
      </c>
      <c r="I39" s="61" t="s">
        <v>20</v>
      </c>
      <c r="J39" s="61">
        <v>83702</v>
      </c>
      <c r="K39" s="74" t="str">
        <f>HYPERLINK("mailto:timm@ctagroup.com","timm@ctagroup.com")</f>
        <v>timm@ctagroup.com</v>
      </c>
      <c r="L39" s="67" t="s">
        <v>246</v>
      </c>
      <c r="M39" s="103" t="s">
        <v>215</v>
      </c>
      <c r="N39" s="96"/>
      <c r="O39" s="78"/>
      <c r="P39" s="138" t="s">
        <v>23</v>
      </c>
      <c r="Q39" s="113"/>
      <c r="R39" s="112"/>
      <c r="S39" s="114"/>
    </row>
    <row r="40" spans="1:19" ht="21">
      <c r="A40" s="96">
        <v>38</v>
      </c>
      <c r="B40" s="76" t="s">
        <v>133</v>
      </c>
      <c r="C40" s="76" t="s">
        <v>37</v>
      </c>
      <c r="D40" s="60" t="s">
        <v>134</v>
      </c>
      <c r="E40" s="60" t="s">
        <v>0</v>
      </c>
      <c r="F40" s="60" t="s">
        <v>247</v>
      </c>
      <c r="G40" s="60" t="s">
        <v>137</v>
      </c>
      <c r="H40" s="60" t="s">
        <v>22</v>
      </c>
      <c r="I40" s="95" t="s">
        <v>20</v>
      </c>
      <c r="J40" s="95">
        <v>83706</v>
      </c>
      <c r="K40" s="44" t="str">
        <f>HYPERLINK("mailto:willmorg@sarmc.org","morganida@gmail.com")</f>
        <v>morganida@gmail.com</v>
      </c>
      <c r="L40" s="60" t="s">
        <v>248</v>
      </c>
      <c r="M40" s="104"/>
      <c r="N40" s="76" t="s">
        <v>23</v>
      </c>
      <c r="O40" s="36"/>
      <c r="P40" s="150" t="s">
        <v>229</v>
      </c>
      <c r="Q40" s="113"/>
      <c r="R40" s="112"/>
      <c r="S40" s="114"/>
    </row>
    <row r="41" spans="1:19" ht="13.2">
      <c r="A41" s="112">
        <v>39</v>
      </c>
      <c r="B41" s="149" t="s">
        <v>354</v>
      </c>
      <c r="C41" s="149" t="s">
        <v>1054</v>
      </c>
      <c r="D41" s="117"/>
      <c r="E41" s="150" t="s">
        <v>1067</v>
      </c>
      <c r="F41" s="150" t="s">
        <v>1055</v>
      </c>
      <c r="G41" s="150" t="s">
        <v>356</v>
      </c>
      <c r="H41" s="150" t="s">
        <v>357</v>
      </c>
      <c r="I41" s="168" t="s">
        <v>20</v>
      </c>
      <c r="J41" s="165">
        <v>83869</v>
      </c>
      <c r="K41" s="152" t="s">
        <v>1066</v>
      </c>
      <c r="L41" s="150" t="s">
        <v>1056</v>
      </c>
      <c r="M41" s="166" t="s">
        <v>215</v>
      </c>
      <c r="N41" s="149" t="s">
        <v>23</v>
      </c>
      <c r="O41" s="167"/>
      <c r="P41" s="150" t="s">
        <v>23</v>
      </c>
      <c r="Q41" s="113"/>
      <c r="R41" s="112"/>
      <c r="S41" s="114"/>
    </row>
    <row r="42" spans="1:19" ht="21">
      <c r="A42" s="112">
        <v>40</v>
      </c>
      <c r="B42" s="116" t="s">
        <v>144</v>
      </c>
      <c r="C42" s="116" t="s">
        <v>145</v>
      </c>
      <c r="D42" s="138" t="s">
        <v>671</v>
      </c>
      <c r="E42" s="138" t="s">
        <v>146</v>
      </c>
      <c r="F42" s="138" t="s">
        <v>147</v>
      </c>
      <c r="G42" s="138" t="s">
        <v>338</v>
      </c>
      <c r="H42" s="138" t="s">
        <v>19</v>
      </c>
      <c r="I42" s="145" t="s">
        <v>20</v>
      </c>
      <c r="J42" s="143">
        <v>83680</v>
      </c>
      <c r="K42" s="153" t="s">
        <v>492</v>
      </c>
      <c r="L42" s="138" t="s">
        <v>672</v>
      </c>
      <c r="M42" s="146" t="s">
        <v>215</v>
      </c>
      <c r="N42" s="116" t="s">
        <v>23</v>
      </c>
      <c r="O42" s="148"/>
      <c r="P42" s="138" t="s">
        <v>23</v>
      </c>
      <c r="Q42" s="113"/>
      <c r="R42" s="112"/>
      <c r="S42" s="114"/>
    </row>
    <row r="43" spans="1:19" ht="21">
      <c r="A43" s="116">
        <v>41</v>
      </c>
      <c r="B43" s="116" t="s">
        <v>254</v>
      </c>
      <c r="C43" s="116" t="s">
        <v>927</v>
      </c>
      <c r="D43" s="138" t="s">
        <v>919</v>
      </c>
      <c r="E43" s="138" t="s">
        <v>171</v>
      </c>
      <c r="F43" s="138" t="s">
        <v>136</v>
      </c>
      <c r="G43" s="138" t="s">
        <v>256</v>
      </c>
      <c r="H43" s="138" t="s">
        <v>22</v>
      </c>
      <c r="I43" s="145" t="s">
        <v>20</v>
      </c>
      <c r="J43" s="143">
        <v>83706</v>
      </c>
      <c r="K43" s="153" t="s">
        <v>921</v>
      </c>
      <c r="L43" s="138" t="s">
        <v>257</v>
      </c>
      <c r="M43" s="146" t="s">
        <v>218</v>
      </c>
      <c r="N43" s="116" t="s">
        <v>23</v>
      </c>
      <c r="O43" s="148"/>
      <c r="P43" s="138" t="s">
        <v>23</v>
      </c>
      <c r="Q43" s="113"/>
      <c r="R43" s="112"/>
      <c r="S43" s="214" t="s">
        <v>979</v>
      </c>
    </row>
    <row r="44" spans="1:19" ht="21">
      <c r="A44" s="112">
        <v>42</v>
      </c>
      <c r="B44" s="116" t="s">
        <v>611</v>
      </c>
      <c r="C44" s="116" t="s">
        <v>612</v>
      </c>
      <c r="D44" s="113"/>
      <c r="E44" s="113"/>
      <c r="F44" s="138" t="s">
        <v>111</v>
      </c>
      <c r="G44" s="133" t="s">
        <v>929</v>
      </c>
      <c r="H44" s="138" t="s">
        <v>113</v>
      </c>
      <c r="I44" s="145" t="s">
        <v>20</v>
      </c>
      <c r="J44" s="143">
        <v>83501</v>
      </c>
      <c r="K44" s="218" t="s">
        <v>930</v>
      </c>
      <c r="L44" s="133" t="s">
        <v>931</v>
      </c>
      <c r="M44" s="146" t="s">
        <v>218</v>
      </c>
      <c r="N44" s="112"/>
      <c r="O44" s="148"/>
      <c r="P44" s="138" t="s">
        <v>23</v>
      </c>
      <c r="Q44" s="113"/>
      <c r="R44" s="112"/>
      <c r="S44" s="164"/>
    </row>
    <row r="45" spans="1:19" ht="21">
      <c r="A45" s="112">
        <v>43</v>
      </c>
      <c r="B45" s="116" t="s">
        <v>812</v>
      </c>
      <c r="C45" s="116" t="s">
        <v>813</v>
      </c>
      <c r="D45" s="138" t="s">
        <v>547</v>
      </c>
      <c r="E45" s="138" t="s">
        <v>547</v>
      </c>
      <c r="F45" s="138" t="s">
        <v>814</v>
      </c>
      <c r="G45" s="138" t="s">
        <v>815</v>
      </c>
      <c r="H45" s="138" t="s">
        <v>22</v>
      </c>
      <c r="I45" s="145" t="s">
        <v>20</v>
      </c>
      <c r="J45" s="143">
        <v>83712</v>
      </c>
      <c r="K45" s="153" t="s">
        <v>816</v>
      </c>
      <c r="L45" s="138" t="s">
        <v>817</v>
      </c>
      <c r="M45" s="146" t="s">
        <v>215</v>
      </c>
      <c r="N45" s="112"/>
      <c r="O45" s="148"/>
      <c r="P45" s="138" t="s">
        <v>23</v>
      </c>
      <c r="Q45" s="113"/>
      <c r="R45" s="112"/>
      <c r="S45" s="164"/>
    </row>
    <row r="46" spans="1:19" ht="31.2">
      <c r="A46" s="112">
        <v>44</v>
      </c>
      <c r="B46" s="116" t="s">
        <v>665</v>
      </c>
      <c r="C46" s="116" t="s">
        <v>197</v>
      </c>
      <c r="D46" s="113"/>
      <c r="E46" s="138" t="s">
        <v>666</v>
      </c>
      <c r="F46" s="138" t="s">
        <v>90</v>
      </c>
      <c r="G46" s="138" t="s">
        <v>667</v>
      </c>
      <c r="H46" s="138" t="s">
        <v>668</v>
      </c>
      <c r="I46" s="145" t="s">
        <v>20</v>
      </c>
      <c r="J46" s="143">
        <v>83349</v>
      </c>
      <c r="K46" s="192" t="s">
        <v>669</v>
      </c>
      <c r="L46" s="193" t="s">
        <v>670</v>
      </c>
      <c r="M46" s="146" t="s">
        <v>218</v>
      </c>
      <c r="N46" s="112"/>
      <c r="O46" s="148"/>
      <c r="P46" s="138" t="s">
        <v>23</v>
      </c>
      <c r="Q46" s="113"/>
      <c r="R46" s="112"/>
      <c r="S46" s="114"/>
    </row>
    <row r="47" spans="1:19" ht="21">
      <c r="A47" s="96">
        <v>45</v>
      </c>
      <c r="B47" s="96" t="s">
        <v>262</v>
      </c>
      <c r="C47" s="96" t="s">
        <v>263</v>
      </c>
      <c r="D47" s="160" t="s">
        <v>671</v>
      </c>
      <c r="E47" s="67" t="s">
        <v>16</v>
      </c>
      <c r="F47" s="67" t="s">
        <v>147</v>
      </c>
      <c r="G47" s="67" t="s">
        <v>264</v>
      </c>
      <c r="H47" s="67" t="s">
        <v>19</v>
      </c>
      <c r="I47" s="61" t="s">
        <v>20</v>
      </c>
      <c r="J47" s="61">
        <v>83642</v>
      </c>
      <c r="K47" s="74" t="str">
        <f>HYPERLINK("mailto:bparker@beniton.com","bparker@beniton.com")</f>
        <v>bparker@beniton.com</v>
      </c>
      <c r="L47" s="67" t="s">
        <v>265</v>
      </c>
      <c r="M47" s="105" t="s">
        <v>215</v>
      </c>
      <c r="N47" s="139" t="s">
        <v>23</v>
      </c>
      <c r="O47" s="51"/>
      <c r="P47" s="138" t="s">
        <v>23</v>
      </c>
      <c r="Q47" s="113"/>
      <c r="R47" s="112"/>
      <c r="S47" s="114"/>
    </row>
    <row r="48" spans="1:19" ht="21">
      <c r="A48" s="112">
        <v>46</v>
      </c>
      <c r="B48" s="116" t="s">
        <v>496</v>
      </c>
      <c r="C48" s="116" t="s">
        <v>116</v>
      </c>
      <c r="D48" s="138" t="s">
        <v>1057</v>
      </c>
      <c r="E48" s="138" t="s">
        <v>245</v>
      </c>
      <c r="F48" s="138" t="s">
        <v>783</v>
      </c>
      <c r="G48" s="138" t="s">
        <v>1045</v>
      </c>
      <c r="H48" s="138" t="s">
        <v>785</v>
      </c>
      <c r="I48" s="145" t="s">
        <v>39</v>
      </c>
      <c r="J48" s="143">
        <v>98033</v>
      </c>
      <c r="K48" s="153" t="s">
        <v>1042</v>
      </c>
      <c r="L48" s="138" t="s">
        <v>1043</v>
      </c>
      <c r="M48" s="245" t="s">
        <v>215</v>
      </c>
      <c r="N48" s="116"/>
      <c r="O48" s="148"/>
      <c r="P48" s="138" t="s">
        <v>325</v>
      </c>
      <c r="Q48" s="113"/>
      <c r="R48" s="112"/>
      <c r="S48" s="114"/>
    </row>
    <row r="49" spans="1:20" ht="31.2">
      <c r="A49" s="112">
        <v>47</v>
      </c>
      <c r="B49" s="116" t="s">
        <v>1034</v>
      </c>
      <c r="C49" s="116" t="s">
        <v>131</v>
      </c>
      <c r="D49" s="138"/>
      <c r="E49" s="138" t="s">
        <v>1035</v>
      </c>
      <c r="F49" s="138" t="s">
        <v>1036</v>
      </c>
      <c r="G49" s="138" t="s">
        <v>1037</v>
      </c>
      <c r="H49" s="138" t="s">
        <v>1038</v>
      </c>
      <c r="I49" s="145" t="s">
        <v>20</v>
      </c>
      <c r="J49" s="143">
        <v>83801</v>
      </c>
      <c r="K49" s="153" t="s">
        <v>1039</v>
      </c>
      <c r="L49" s="138" t="s">
        <v>1040</v>
      </c>
      <c r="M49" s="245" t="s">
        <v>218</v>
      </c>
      <c r="N49" s="116"/>
      <c r="O49" s="148"/>
      <c r="P49" s="138" t="s">
        <v>23</v>
      </c>
      <c r="Q49" s="113"/>
      <c r="R49" s="112"/>
      <c r="S49" s="114"/>
    </row>
    <row r="50" spans="1:20" ht="41.4">
      <c r="A50" s="112">
        <v>48</v>
      </c>
      <c r="B50" s="211" t="s">
        <v>771</v>
      </c>
      <c r="C50" s="211" t="s">
        <v>772</v>
      </c>
      <c r="D50" s="133" t="s">
        <v>773</v>
      </c>
      <c r="E50" s="133" t="s">
        <v>774</v>
      </c>
      <c r="F50" s="133" t="s">
        <v>111</v>
      </c>
      <c r="G50" s="133" t="s">
        <v>775</v>
      </c>
      <c r="H50" s="133" t="s">
        <v>113</v>
      </c>
      <c r="I50" s="217" t="s">
        <v>20</v>
      </c>
      <c r="J50" s="143">
        <v>83501</v>
      </c>
      <c r="K50" s="218" t="s">
        <v>776</v>
      </c>
      <c r="L50" s="219" t="s">
        <v>777</v>
      </c>
      <c r="M50" s="220" t="s">
        <v>218</v>
      </c>
      <c r="N50" s="211" t="s">
        <v>23</v>
      </c>
      <c r="O50" s="148"/>
      <c r="P50" s="133" t="s">
        <v>23</v>
      </c>
      <c r="Q50" s="113"/>
      <c r="R50" s="112"/>
      <c r="S50" s="114"/>
    </row>
    <row r="51" spans="1:20" ht="54.75" customHeight="1">
      <c r="A51" s="96">
        <v>49</v>
      </c>
      <c r="B51" s="96" t="s">
        <v>273</v>
      </c>
      <c r="C51" s="96" t="s">
        <v>274</v>
      </c>
      <c r="D51" s="67" t="s">
        <v>275</v>
      </c>
      <c r="E51" s="160" t="s">
        <v>55</v>
      </c>
      <c r="F51" s="67" t="s">
        <v>252</v>
      </c>
      <c r="G51" s="160" t="s">
        <v>689</v>
      </c>
      <c r="H51" s="67" t="s">
        <v>22</v>
      </c>
      <c r="I51" s="61" t="s">
        <v>20</v>
      </c>
      <c r="J51" s="61">
        <v>83702</v>
      </c>
      <c r="K51" s="74" t="str">
        <f>HYPERLINK("mailto:laurar@ctagroup.com","laurar@ctagroup.com")</f>
        <v>laurar@ctagroup.com</v>
      </c>
      <c r="L51" s="160" t="s">
        <v>690</v>
      </c>
      <c r="M51" s="103" t="s">
        <v>215</v>
      </c>
      <c r="N51" s="96"/>
      <c r="O51" s="51"/>
      <c r="P51" s="138" t="s">
        <v>23</v>
      </c>
      <c r="Q51" s="113"/>
      <c r="R51" s="112"/>
      <c r="S51" s="114"/>
    </row>
    <row r="52" spans="1:20" ht="54.75" customHeight="1">
      <c r="A52" s="112">
        <v>50</v>
      </c>
      <c r="B52" s="211" t="s">
        <v>753</v>
      </c>
      <c r="C52" s="211" t="s">
        <v>582</v>
      </c>
      <c r="D52" s="133" t="s">
        <v>909</v>
      </c>
      <c r="E52" s="133" t="s">
        <v>910</v>
      </c>
      <c r="F52" s="133" t="s">
        <v>42</v>
      </c>
      <c r="G52" s="133" t="s">
        <v>750</v>
      </c>
      <c r="H52" s="133" t="s">
        <v>44</v>
      </c>
      <c r="I52" s="217" t="s">
        <v>20</v>
      </c>
      <c r="J52" s="143">
        <v>83638</v>
      </c>
      <c r="K52" s="218" t="s">
        <v>911</v>
      </c>
      <c r="L52" s="133" t="s">
        <v>912</v>
      </c>
      <c r="M52" s="220" t="s">
        <v>218</v>
      </c>
      <c r="N52" s="112"/>
      <c r="O52" s="148"/>
      <c r="P52" s="138" t="s">
        <v>23</v>
      </c>
      <c r="Q52" s="113"/>
      <c r="R52" s="112"/>
      <c r="S52" s="214"/>
    </row>
    <row r="53" spans="1:20" ht="54.75" customHeight="1">
      <c r="A53" s="116">
        <v>51</v>
      </c>
      <c r="B53" s="116" t="s">
        <v>538</v>
      </c>
      <c r="C53" s="116" t="s">
        <v>539</v>
      </c>
      <c r="D53" s="113"/>
      <c r="E53" s="138" t="s">
        <v>540</v>
      </c>
      <c r="F53" s="138" t="s">
        <v>541</v>
      </c>
      <c r="G53" s="138" t="s">
        <v>542</v>
      </c>
      <c r="H53" s="138" t="s">
        <v>19</v>
      </c>
      <c r="I53" s="145" t="s">
        <v>20</v>
      </c>
      <c r="J53" s="143">
        <v>83646</v>
      </c>
      <c r="K53" s="153" t="s">
        <v>543</v>
      </c>
      <c r="L53" s="138" t="s">
        <v>544</v>
      </c>
      <c r="M53" s="146" t="s">
        <v>215</v>
      </c>
      <c r="N53" s="116" t="s">
        <v>23</v>
      </c>
      <c r="O53" s="148"/>
      <c r="P53" s="138" t="s">
        <v>23</v>
      </c>
      <c r="Q53" s="113"/>
      <c r="R53" s="112"/>
      <c r="S53" s="114"/>
    </row>
    <row r="54" spans="1:20" ht="31.2">
      <c r="A54" s="96">
        <v>52</v>
      </c>
      <c r="B54" s="96" t="s">
        <v>287</v>
      </c>
      <c r="C54" s="96" t="s">
        <v>288</v>
      </c>
      <c r="D54" s="160" t="s">
        <v>600</v>
      </c>
      <c r="E54" s="67" t="s">
        <v>290</v>
      </c>
      <c r="F54" s="67" t="s">
        <v>291</v>
      </c>
      <c r="G54" s="67" t="s">
        <v>292</v>
      </c>
      <c r="H54" s="67" t="s">
        <v>22</v>
      </c>
      <c r="I54" s="61" t="s">
        <v>20</v>
      </c>
      <c r="J54" s="61">
        <v>83702</v>
      </c>
      <c r="K54" s="74" t="str">
        <f>HYPERLINK("mailto:toms@lcarch.com","toms@lcarch.com")</f>
        <v>toms@lcarch.com</v>
      </c>
      <c r="L54" s="160" t="s">
        <v>601</v>
      </c>
      <c r="M54" s="103" t="s">
        <v>215</v>
      </c>
      <c r="N54" s="96"/>
      <c r="O54" s="51"/>
      <c r="P54" s="138" t="s">
        <v>23</v>
      </c>
      <c r="Q54" s="113"/>
      <c r="R54" s="112"/>
      <c r="S54" s="114"/>
    </row>
    <row r="55" spans="1:20" ht="21">
      <c r="A55" s="112">
        <v>53</v>
      </c>
      <c r="B55" s="116" t="s">
        <v>581</v>
      </c>
      <c r="C55" s="116" t="s">
        <v>582</v>
      </c>
      <c r="D55" s="113"/>
      <c r="E55" s="138" t="s">
        <v>583</v>
      </c>
      <c r="F55" s="138" t="s">
        <v>584</v>
      </c>
      <c r="G55" s="138" t="s">
        <v>585</v>
      </c>
      <c r="H55" s="138" t="s">
        <v>22</v>
      </c>
      <c r="I55" s="145" t="s">
        <v>20</v>
      </c>
      <c r="J55" s="143">
        <v>83712</v>
      </c>
      <c r="K55" s="153" t="s">
        <v>586</v>
      </c>
      <c r="L55" s="138" t="s">
        <v>587</v>
      </c>
      <c r="M55" s="146" t="s">
        <v>218</v>
      </c>
      <c r="N55" s="112"/>
      <c r="O55" s="148"/>
      <c r="P55" s="138" t="s">
        <v>23</v>
      </c>
      <c r="Q55" s="113"/>
      <c r="R55" s="112"/>
      <c r="S55" s="114"/>
    </row>
    <row r="56" spans="1:20" ht="31.2">
      <c r="A56" s="112">
        <v>54</v>
      </c>
      <c r="B56" s="116" t="s">
        <v>681</v>
      </c>
      <c r="C56" s="116" t="s">
        <v>131</v>
      </c>
      <c r="D56" s="138" t="s">
        <v>682</v>
      </c>
      <c r="E56" s="138" t="s">
        <v>683</v>
      </c>
      <c r="F56" s="138" t="s">
        <v>684</v>
      </c>
      <c r="G56" s="138" t="s">
        <v>685</v>
      </c>
      <c r="H56" s="138" t="s">
        <v>38</v>
      </c>
      <c r="I56" s="145" t="s">
        <v>39</v>
      </c>
      <c r="J56" s="143">
        <v>99208</v>
      </c>
      <c r="K56" s="153" t="s">
        <v>686</v>
      </c>
      <c r="L56" s="138" t="s">
        <v>687</v>
      </c>
      <c r="M56" s="146" t="s">
        <v>215</v>
      </c>
      <c r="N56" s="116" t="s">
        <v>23</v>
      </c>
      <c r="O56" s="148"/>
      <c r="P56" s="138" t="s">
        <v>23</v>
      </c>
      <c r="Q56" s="113"/>
      <c r="R56" s="112"/>
      <c r="S56" s="114"/>
    </row>
    <row r="57" spans="1:20" s="22" customFormat="1" ht="21">
      <c r="A57" s="96">
        <v>55</v>
      </c>
      <c r="B57" s="96" t="s">
        <v>148</v>
      </c>
      <c r="C57" s="96" t="s">
        <v>149</v>
      </c>
      <c r="D57" s="67" t="s">
        <v>275</v>
      </c>
      <c r="E57" s="160" t="s">
        <v>688</v>
      </c>
      <c r="F57" s="160" t="s">
        <v>252</v>
      </c>
      <c r="G57" s="160" t="s">
        <v>689</v>
      </c>
      <c r="H57" s="67" t="s">
        <v>22</v>
      </c>
      <c r="I57" s="81" t="s">
        <v>20</v>
      </c>
      <c r="J57" s="81">
        <v>83702</v>
      </c>
      <c r="K57" s="74" t="str">
        <f>HYPERLINK("mailto:spencers@ctagroup.com","spencers@ctagroup.com")</f>
        <v>spencers@ctagroup.com</v>
      </c>
      <c r="L57" s="67" t="s">
        <v>295</v>
      </c>
      <c r="M57" s="103" t="s">
        <v>215</v>
      </c>
      <c r="N57" s="96"/>
      <c r="O57" s="78"/>
      <c r="P57" s="138" t="s">
        <v>23</v>
      </c>
      <c r="Q57" s="113"/>
      <c r="R57" s="115"/>
      <c r="S57" s="114"/>
    </row>
    <row r="58" spans="1:20" s="22" customFormat="1" ht="21">
      <c r="A58" s="96">
        <v>56</v>
      </c>
      <c r="B58" s="96" t="s">
        <v>296</v>
      </c>
      <c r="C58" s="96" t="s">
        <v>177</v>
      </c>
      <c r="D58" s="160" t="s">
        <v>619</v>
      </c>
      <c r="E58" s="160" t="s">
        <v>620</v>
      </c>
      <c r="F58" s="67" t="s">
        <v>297</v>
      </c>
      <c r="G58" s="67" t="s">
        <v>298</v>
      </c>
      <c r="H58" s="67" t="s">
        <v>22</v>
      </c>
      <c r="I58" s="61" t="s">
        <v>20</v>
      </c>
      <c r="J58" s="61">
        <v>83713</v>
      </c>
      <c r="K58" s="74" t="str">
        <f>HYPERLINK("mailto:bshoemaker@andersen-const.com","bshoemaker@andersen-const.com")</f>
        <v>bshoemaker@andersen-const.com</v>
      </c>
      <c r="L58" s="160" t="s">
        <v>621</v>
      </c>
      <c r="M58" s="103" t="s">
        <v>215</v>
      </c>
      <c r="N58" s="96"/>
      <c r="O58" s="78"/>
      <c r="P58" s="138" t="s">
        <v>23</v>
      </c>
      <c r="Q58" s="113"/>
      <c r="R58" s="115"/>
      <c r="S58" s="114"/>
    </row>
    <row r="59" spans="1:20" ht="21">
      <c r="A59" s="96">
        <v>57</v>
      </c>
      <c r="B59" s="96" t="s">
        <v>299</v>
      </c>
      <c r="C59" s="96" t="s">
        <v>189</v>
      </c>
      <c r="D59" s="67" t="s">
        <v>300</v>
      </c>
      <c r="E59" s="67" t="s">
        <v>146</v>
      </c>
      <c r="F59" s="67" t="s">
        <v>291</v>
      </c>
      <c r="G59" s="67" t="s">
        <v>292</v>
      </c>
      <c r="H59" s="67" t="s">
        <v>22</v>
      </c>
      <c r="I59" s="61" t="s">
        <v>20</v>
      </c>
      <c r="J59" s="61">
        <v>83702</v>
      </c>
      <c r="K59" s="74" t="str">
        <f>HYPERLINK("mailto:ssimmons1@lcarch.com","ssimmons1@lcarch.com")</f>
        <v>ssimmons1@lcarch.com</v>
      </c>
      <c r="L59" s="67" t="s">
        <v>301</v>
      </c>
      <c r="M59" s="103" t="s">
        <v>215</v>
      </c>
      <c r="N59" s="139"/>
      <c r="O59" s="51"/>
      <c r="P59" s="138" t="s">
        <v>23</v>
      </c>
      <c r="Q59" s="113"/>
      <c r="R59" s="112"/>
      <c r="S59" s="114"/>
    </row>
    <row r="60" spans="1:20" s="22" customFormat="1" ht="21">
      <c r="A60" s="96">
        <v>58</v>
      </c>
      <c r="B60" s="96" t="s">
        <v>151</v>
      </c>
      <c r="C60" s="96" t="s">
        <v>152</v>
      </c>
      <c r="D60" s="67"/>
      <c r="E60" s="67" t="s">
        <v>115</v>
      </c>
      <c r="F60" s="67" t="s">
        <v>153</v>
      </c>
      <c r="G60" s="67" t="s">
        <v>154</v>
      </c>
      <c r="H60" s="67" t="s">
        <v>79</v>
      </c>
      <c r="I60" s="81" t="s">
        <v>20</v>
      </c>
      <c r="J60" s="81">
        <v>83404</v>
      </c>
      <c r="K60" s="74" t="s">
        <v>155</v>
      </c>
      <c r="L60" s="58" t="s">
        <v>156</v>
      </c>
      <c r="M60" s="106" t="s">
        <v>218</v>
      </c>
      <c r="N60" s="43" t="s">
        <v>23</v>
      </c>
      <c r="O60" s="78"/>
      <c r="P60" s="138" t="s">
        <v>23</v>
      </c>
      <c r="Q60" s="113"/>
      <c r="R60" s="115"/>
      <c r="S60" s="114"/>
    </row>
    <row r="61" spans="1:20" s="22" customFormat="1" ht="26.4">
      <c r="A61" s="96">
        <v>59</v>
      </c>
      <c r="B61" s="96" t="s">
        <v>149</v>
      </c>
      <c r="C61" s="96" t="s">
        <v>37</v>
      </c>
      <c r="D61" s="67"/>
      <c r="E61" s="67" t="s">
        <v>163</v>
      </c>
      <c r="F61" s="67" t="s">
        <v>164</v>
      </c>
      <c r="G61" s="67" t="s">
        <v>165</v>
      </c>
      <c r="H61" s="67" t="s">
        <v>166</v>
      </c>
      <c r="I61" s="61" t="s">
        <v>20</v>
      </c>
      <c r="J61" s="61">
        <v>83530</v>
      </c>
      <c r="K61" s="154" t="s">
        <v>550</v>
      </c>
      <c r="L61" s="67" t="s">
        <v>167</v>
      </c>
      <c r="M61" s="103" t="s">
        <v>218</v>
      </c>
      <c r="N61" s="96" t="s">
        <v>23</v>
      </c>
      <c r="O61" s="78"/>
      <c r="P61" s="138" t="s">
        <v>23</v>
      </c>
      <c r="Q61" s="113"/>
      <c r="R61" s="115"/>
      <c r="S61" s="114"/>
    </row>
    <row r="62" spans="1:20" s="46" customFormat="1" ht="21">
      <c r="A62" s="96">
        <v>60</v>
      </c>
      <c r="B62" s="96" t="s">
        <v>169</v>
      </c>
      <c r="C62" s="96" t="s">
        <v>170</v>
      </c>
      <c r="D62" s="67"/>
      <c r="E62" s="67" t="s">
        <v>171</v>
      </c>
      <c r="F62" s="67" t="s">
        <v>172</v>
      </c>
      <c r="G62" s="67" t="s">
        <v>173</v>
      </c>
      <c r="H62" s="67" t="s">
        <v>174</v>
      </c>
      <c r="I62" s="61" t="s">
        <v>20</v>
      </c>
      <c r="J62" s="61">
        <v>83440</v>
      </c>
      <c r="K62" s="154" t="s">
        <v>546</v>
      </c>
      <c r="L62" s="67" t="s">
        <v>175</v>
      </c>
      <c r="M62" s="103" t="s">
        <v>218</v>
      </c>
      <c r="N62" s="96" t="s">
        <v>23</v>
      </c>
      <c r="O62" s="51"/>
      <c r="P62" s="138" t="s">
        <v>23</v>
      </c>
      <c r="Q62" s="113"/>
      <c r="R62" s="112"/>
      <c r="S62" s="114"/>
    </row>
    <row r="63" spans="1:20" ht="21">
      <c r="A63" s="96">
        <v>61</v>
      </c>
      <c r="B63" s="76" t="s">
        <v>176</v>
      </c>
      <c r="C63" s="76" t="s">
        <v>177</v>
      </c>
      <c r="D63" s="60" t="s">
        <v>178</v>
      </c>
      <c r="E63" s="60" t="s">
        <v>179</v>
      </c>
      <c r="F63" s="60" t="s">
        <v>132</v>
      </c>
      <c r="G63" s="60" t="s">
        <v>180</v>
      </c>
      <c r="H63" s="60" t="s">
        <v>181</v>
      </c>
      <c r="I63" s="95" t="s">
        <v>20</v>
      </c>
      <c r="J63" s="95">
        <v>83816</v>
      </c>
      <c r="K63" s="44" t="str">
        <f>HYPERLINK("mailto:bryan@contractorsnorthwest.com","bryan@contractorsnorthwest.com and lisa@contractorsnorthwest.com")</f>
        <v>bryan@contractorsnorthwest.com and lisa@contractorsnorthwest.com</v>
      </c>
      <c r="L63" s="60" t="s">
        <v>182</v>
      </c>
      <c r="M63" s="140" t="s">
        <v>215</v>
      </c>
      <c r="N63" s="141" t="s">
        <v>23</v>
      </c>
      <c r="O63" s="36"/>
      <c r="P63" s="120" t="s">
        <v>23</v>
      </c>
      <c r="Q63" s="121"/>
      <c r="R63" s="122"/>
      <c r="S63" s="122"/>
      <c r="T63" s="123"/>
    </row>
    <row r="64" spans="1:20" ht="26.4">
      <c r="A64" s="112">
        <v>62</v>
      </c>
      <c r="B64" s="149" t="s">
        <v>176</v>
      </c>
      <c r="C64" s="149" t="s">
        <v>532</v>
      </c>
      <c r="D64" s="117"/>
      <c r="E64" s="150" t="s">
        <v>613</v>
      </c>
      <c r="F64" s="150" t="s">
        <v>615</v>
      </c>
      <c r="G64" s="150" t="s">
        <v>614</v>
      </c>
      <c r="H64" s="150" t="s">
        <v>22</v>
      </c>
      <c r="I64" s="168" t="s">
        <v>20</v>
      </c>
      <c r="J64" s="165">
        <v>83709</v>
      </c>
      <c r="K64" s="152" t="s">
        <v>616</v>
      </c>
      <c r="L64" s="150" t="s">
        <v>308</v>
      </c>
      <c r="M64" s="166" t="s">
        <v>215</v>
      </c>
      <c r="N64" s="149"/>
      <c r="O64" s="167"/>
      <c r="P64" s="120" t="s">
        <v>23</v>
      </c>
      <c r="Q64" s="121"/>
      <c r="R64" s="122"/>
      <c r="S64" s="122" t="s">
        <v>617</v>
      </c>
      <c r="T64" s="123"/>
    </row>
    <row r="65" spans="1:20" s="22" customFormat="1" ht="31.2">
      <c r="A65" s="96">
        <v>63</v>
      </c>
      <c r="B65" s="96" t="s">
        <v>183</v>
      </c>
      <c r="C65" s="96" t="s">
        <v>184</v>
      </c>
      <c r="D65" s="67" t="s">
        <v>185</v>
      </c>
      <c r="E65" s="67" t="s">
        <v>310</v>
      </c>
      <c r="F65" s="67" t="s">
        <v>142</v>
      </c>
      <c r="G65" s="67" t="s">
        <v>143</v>
      </c>
      <c r="H65" s="67" t="s">
        <v>50</v>
      </c>
      <c r="I65" s="61" t="s">
        <v>20</v>
      </c>
      <c r="J65" s="61">
        <v>83605</v>
      </c>
      <c r="K65" s="59" t="str">
        <f>HYPERLINK("mailto:wayne.tuckness@hcahealthcare.com","wayne.tuckness@hcahealthcare.com")</f>
        <v>wayne.tuckness@hcahealthcare.com</v>
      </c>
      <c r="L65" s="67" t="s">
        <v>188</v>
      </c>
      <c r="M65" s="103" t="s">
        <v>218</v>
      </c>
      <c r="N65" s="96" t="s">
        <v>23</v>
      </c>
      <c r="O65" s="69"/>
      <c r="P65" s="121" t="s">
        <v>23</v>
      </c>
      <c r="Q65" s="121"/>
      <c r="R65" s="125"/>
      <c r="S65" s="122"/>
      <c r="T65" s="126"/>
    </row>
    <row r="66" spans="1:20" s="22" customFormat="1" ht="21">
      <c r="A66" s="112">
        <v>64</v>
      </c>
      <c r="B66" s="116" t="s">
        <v>527</v>
      </c>
      <c r="C66" s="116" t="s">
        <v>528</v>
      </c>
      <c r="D66" s="138" t="s">
        <v>547</v>
      </c>
      <c r="E66" s="138" t="s">
        <v>146</v>
      </c>
      <c r="F66" s="138" t="s">
        <v>529</v>
      </c>
      <c r="G66" s="138" t="s">
        <v>530</v>
      </c>
      <c r="H66" s="138" t="s">
        <v>22</v>
      </c>
      <c r="I66" s="145" t="s">
        <v>20</v>
      </c>
      <c r="J66" s="143">
        <v>83706</v>
      </c>
      <c r="K66" s="153" t="s">
        <v>548</v>
      </c>
      <c r="L66" s="138" t="s">
        <v>549</v>
      </c>
      <c r="M66" s="146" t="s">
        <v>215</v>
      </c>
      <c r="N66" s="112"/>
      <c r="O66" s="144"/>
      <c r="P66" s="121" t="s">
        <v>23</v>
      </c>
      <c r="Q66" s="121"/>
      <c r="R66" s="125"/>
      <c r="S66" s="122"/>
      <c r="T66" s="126"/>
    </row>
    <row r="67" spans="1:20" s="22" customFormat="1" ht="21">
      <c r="A67" s="112">
        <v>65</v>
      </c>
      <c r="B67" s="116" t="s">
        <v>728</v>
      </c>
      <c r="C67" s="116" t="s">
        <v>729</v>
      </c>
      <c r="D67" s="138"/>
      <c r="E67" s="138" t="s">
        <v>115</v>
      </c>
      <c r="F67" s="138" t="s">
        <v>730</v>
      </c>
      <c r="G67" s="138" t="s">
        <v>731</v>
      </c>
      <c r="H67" s="138" t="s">
        <v>732</v>
      </c>
      <c r="I67" s="145" t="s">
        <v>20</v>
      </c>
      <c r="J67" s="143">
        <v>83617</v>
      </c>
      <c r="K67" s="153" t="s">
        <v>733</v>
      </c>
      <c r="L67" s="138" t="s">
        <v>734</v>
      </c>
      <c r="M67" s="146" t="s">
        <v>218</v>
      </c>
      <c r="N67" s="112"/>
      <c r="O67" s="144"/>
      <c r="P67" s="121" t="s">
        <v>23</v>
      </c>
      <c r="Q67" s="121"/>
      <c r="R67" s="125"/>
      <c r="S67" s="122"/>
      <c r="T67" s="126"/>
    </row>
    <row r="68" spans="1:20" ht="21">
      <c r="A68" s="96">
        <v>66</v>
      </c>
      <c r="B68" s="96" t="s">
        <v>190</v>
      </c>
      <c r="C68" s="96" t="s">
        <v>191</v>
      </c>
      <c r="D68" s="67"/>
      <c r="E68" s="67" t="s">
        <v>115</v>
      </c>
      <c r="F68" s="67" t="s">
        <v>192</v>
      </c>
      <c r="G68" s="67" t="s">
        <v>193</v>
      </c>
      <c r="H68" s="67" t="s">
        <v>194</v>
      </c>
      <c r="I68" s="61" t="s">
        <v>20</v>
      </c>
      <c r="J68" s="61">
        <v>83522</v>
      </c>
      <c r="K68" s="74" t="str">
        <f>HYPERLINK("https://ui.constantcontact.com/rnavmap/evaluate.rnav?activepage=subscriber.browse&amp;action=detail&amp;seq=28&amp;nback=/rnavmap/em/contacts/browse?%26listId=8%26sortColumn=emailAddress%26sortDirection=asc%26","pat.watkins@smh-cvhc.org")</f>
        <v>pat.watkins@smh-cvhc.org</v>
      </c>
      <c r="L68" s="67" t="s">
        <v>195</v>
      </c>
      <c r="M68" s="103" t="s">
        <v>218</v>
      </c>
      <c r="N68" s="96" t="s">
        <v>23</v>
      </c>
      <c r="O68" s="96"/>
      <c r="P68" s="121" t="s">
        <v>23</v>
      </c>
      <c r="Q68" s="121"/>
      <c r="R68" s="124"/>
      <c r="S68" s="122"/>
      <c r="T68" s="123"/>
    </row>
    <row r="69" spans="1:20" ht="21">
      <c r="A69" s="112">
        <v>67</v>
      </c>
      <c r="B69" s="211" t="s">
        <v>828</v>
      </c>
      <c r="C69" s="211" t="s">
        <v>829</v>
      </c>
      <c r="D69" s="113"/>
      <c r="E69" s="133" t="s">
        <v>953</v>
      </c>
      <c r="F69" s="133" t="s">
        <v>584</v>
      </c>
      <c r="G69" s="133" t="s">
        <v>585</v>
      </c>
      <c r="H69" s="133" t="s">
        <v>22</v>
      </c>
      <c r="I69" s="217" t="s">
        <v>20</v>
      </c>
      <c r="J69" s="143">
        <v>83712</v>
      </c>
      <c r="K69" s="218" t="s">
        <v>954</v>
      </c>
      <c r="L69" s="133" t="s">
        <v>820</v>
      </c>
      <c r="M69" s="220" t="s">
        <v>218</v>
      </c>
      <c r="N69" s="211" t="s">
        <v>23</v>
      </c>
      <c r="O69" s="163"/>
      <c r="P69" s="121" t="s">
        <v>23</v>
      </c>
      <c r="Q69" s="121"/>
      <c r="R69" s="124"/>
      <c r="S69" s="238"/>
      <c r="T69" s="123"/>
    </row>
    <row r="70" spans="1:20" ht="21">
      <c r="A70" s="112">
        <v>68</v>
      </c>
      <c r="B70" s="116" t="s">
        <v>673</v>
      </c>
      <c r="C70" s="116" t="s">
        <v>674</v>
      </c>
      <c r="D70" s="113"/>
      <c r="E70" s="138" t="s">
        <v>675</v>
      </c>
      <c r="F70" s="138" t="s">
        <v>676</v>
      </c>
      <c r="G70" s="138" t="s">
        <v>677</v>
      </c>
      <c r="H70" s="138" t="s">
        <v>22</v>
      </c>
      <c r="I70" s="145" t="s">
        <v>20</v>
      </c>
      <c r="J70" s="145" t="s">
        <v>678</v>
      </c>
      <c r="K70" s="153" t="s">
        <v>679</v>
      </c>
      <c r="L70" s="138" t="s">
        <v>680</v>
      </c>
      <c r="M70" s="146" t="s">
        <v>215</v>
      </c>
      <c r="N70" s="112"/>
      <c r="O70" s="163"/>
      <c r="P70" s="121" t="s">
        <v>23</v>
      </c>
      <c r="Q70" s="121"/>
      <c r="R70" s="124"/>
      <c r="S70" s="122"/>
      <c r="T70" s="123"/>
    </row>
    <row r="71" spans="1:20" ht="21">
      <c r="A71" s="112">
        <v>69</v>
      </c>
      <c r="B71" s="116" t="s">
        <v>607</v>
      </c>
      <c r="C71" s="116" t="s">
        <v>128</v>
      </c>
      <c r="D71" s="113"/>
      <c r="E71" s="138" t="s">
        <v>608</v>
      </c>
      <c r="F71" s="138" t="s">
        <v>42</v>
      </c>
      <c r="G71" s="138" t="s">
        <v>609</v>
      </c>
      <c r="H71" s="138" t="s">
        <v>44</v>
      </c>
      <c r="I71" s="145" t="s">
        <v>20</v>
      </c>
      <c r="J71" s="143">
        <v>83638</v>
      </c>
      <c r="K71" s="153" t="s">
        <v>610</v>
      </c>
      <c r="L71" s="138" t="s">
        <v>45</v>
      </c>
      <c r="M71" s="146" t="s">
        <v>218</v>
      </c>
      <c r="N71" s="116" t="s">
        <v>23</v>
      </c>
      <c r="O71" s="163"/>
      <c r="P71" s="121" t="s">
        <v>23</v>
      </c>
      <c r="Q71" s="121"/>
      <c r="R71" s="124"/>
      <c r="S71" s="122" t="s">
        <v>618</v>
      </c>
      <c r="T71" s="123"/>
    </row>
    <row r="72" spans="1:20" ht="26.4">
      <c r="A72" s="112">
        <v>70</v>
      </c>
      <c r="B72" s="116" t="s">
        <v>1046</v>
      </c>
      <c r="C72" s="116" t="s">
        <v>1047</v>
      </c>
      <c r="D72" s="138" t="s">
        <v>1048</v>
      </c>
      <c r="E72" s="138" t="s">
        <v>1049</v>
      </c>
      <c r="F72" s="138" t="s">
        <v>1050</v>
      </c>
      <c r="G72" s="138" t="s">
        <v>1051</v>
      </c>
      <c r="H72" s="138" t="s">
        <v>22</v>
      </c>
      <c r="I72" s="145" t="s">
        <v>20</v>
      </c>
      <c r="J72" s="143">
        <v>83702</v>
      </c>
      <c r="K72" s="153" t="s">
        <v>1052</v>
      </c>
      <c r="L72" s="138" t="s">
        <v>1053</v>
      </c>
      <c r="M72" s="146" t="s">
        <v>215</v>
      </c>
      <c r="N72" s="116" t="s">
        <v>23</v>
      </c>
      <c r="O72" s="163"/>
      <c r="P72" s="121" t="s">
        <v>23</v>
      </c>
      <c r="Q72" s="121"/>
      <c r="R72" s="124"/>
      <c r="S72" s="122" t="s">
        <v>618</v>
      </c>
      <c r="T72" s="123"/>
    </row>
    <row r="73" spans="1:20" ht="26.4">
      <c r="A73" s="112">
        <v>71</v>
      </c>
      <c r="B73" s="211" t="s">
        <v>992</v>
      </c>
      <c r="C73" s="211" t="s">
        <v>582</v>
      </c>
      <c r="D73" s="113"/>
      <c r="E73" s="133" t="s">
        <v>993</v>
      </c>
      <c r="F73" s="133" t="s">
        <v>994</v>
      </c>
      <c r="G73" s="133" t="s">
        <v>995</v>
      </c>
      <c r="H73" s="133" t="s">
        <v>22</v>
      </c>
      <c r="I73" s="217" t="s">
        <v>20</v>
      </c>
      <c r="J73" s="143">
        <v>83705</v>
      </c>
      <c r="K73" s="218" t="s">
        <v>996</v>
      </c>
      <c r="L73" s="133" t="s">
        <v>997</v>
      </c>
      <c r="M73" s="220" t="s">
        <v>215</v>
      </c>
      <c r="N73" s="116"/>
      <c r="O73" s="163"/>
      <c r="P73" s="121" t="s">
        <v>23</v>
      </c>
      <c r="Q73" s="121"/>
      <c r="R73" s="124"/>
      <c r="S73" s="122"/>
      <c r="T73" s="123"/>
    </row>
    <row r="74" spans="1:20" ht="21">
      <c r="A74" s="96">
        <v>72</v>
      </c>
      <c r="B74" s="96" t="s">
        <v>196</v>
      </c>
      <c r="C74" s="96" t="s">
        <v>197</v>
      </c>
      <c r="D74" s="67"/>
      <c r="E74" s="67" t="s">
        <v>198</v>
      </c>
      <c r="F74" s="67" t="s">
        <v>199</v>
      </c>
      <c r="G74" s="67" t="s">
        <v>200</v>
      </c>
      <c r="H74" s="67" t="s">
        <v>201</v>
      </c>
      <c r="I74" s="61" t="s">
        <v>20</v>
      </c>
      <c r="J74" s="61">
        <v>83263</v>
      </c>
      <c r="K74" s="154" t="s">
        <v>545</v>
      </c>
      <c r="L74" s="67" t="s">
        <v>202</v>
      </c>
      <c r="M74" s="103" t="s">
        <v>218</v>
      </c>
      <c r="N74" s="96"/>
      <c r="O74" s="87"/>
      <c r="P74" s="121" t="s">
        <v>23</v>
      </c>
      <c r="Q74" s="121"/>
      <c r="R74" s="124"/>
      <c r="S74" s="122"/>
      <c r="T74" s="123"/>
    </row>
    <row r="75" spans="1:20" ht="13.2">
      <c r="A75" s="96"/>
      <c r="B75" s="52" t="s">
        <v>312</v>
      </c>
      <c r="C75" s="52"/>
      <c r="D75" s="90"/>
      <c r="E75" s="90"/>
      <c r="F75" s="90"/>
      <c r="G75" s="90"/>
      <c r="H75" s="90"/>
      <c r="I75" s="3"/>
      <c r="J75" s="3"/>
      <c r="K75" s="17"/>
      <c r="L75" s="90"/>
      <c r="M75" s="107"/>
      <c r="N75" s="52"/>
      <c r="O75" s="13"/>
      <c r="P75" s="127"/>
      <c r="Q75" s="130"/>
      <c r="R75" s="131">
        <f>SUM(R3:R74)</f>
        <v>0</v>
      </c>
      <c r="S75" s="132"/>
      <c r="T75" s="123"/>
    </row>
    <row r="76" spans="1:20" ht="39" customHeight="1">
      <c r="P76" s="128"/>
      <c r="Q76" s="128"/>
      <c r="R76" s="129"/>
      <c r="S76" s="129"/>
      <c r="T76" s="123"/>
    </row>
  </sheetData>
  <mergeCells count="1">
    <mergeCell ref="A1:S1"/>
  </mergeCells>
  <hyperlinks>
    <hyperlink ref="K15" r:id="rId1"/>
    <hyperlink ref="K53" r:id="rId2"/>
    <hyperlink ref="K74" r:id="rId3"/>
    <hyperlink ref="K62" r:id="rId4"/>
    <hyperlink ref="K66" r:id="rId5"/>
    <hyperlink ref="K61" r:id="rId6"/>
    <hyperlink ref="K16" r:id="rId7"/>
    <hyperlink ref="K12" r:id="rId8"/>
    <hyperlink ref="K31" r:id="rId9"/>
    <hyperlink ref="K21" r:id="rId10"/>
    <hyperlink ref="K55" r:id="rId11"/>
    <hyperlink ref="K9" r:id="rId12"/>
    <hyperlink ref="K27" r:id="rId13"/>
    <hyperlink ref="K37" r:id="rId14"/>
    <hyperlink ref="K71" r:id="rId15"/>
    <hyperlink ref="K64" r:id="rId16"/>
    <hyperlink ref="K14" r:id="rId17"/>
    <hyperlink ref="K13" r:id="rId18"/>
    <hyperlink ref="K46" r:id="rId19"/>
    <hyperlink ref="K42" r:id="rId20"/>
    <hyperlink ref="K70" r:id="rId21"/>
    <hyperlink ref="K56" r:id="rId22"/>
    <hyperlink ref="K67" r:id="rId23"/>
    <hyperlink ref="K32" r:id="rId24"/>
    <hyperlink ref="K50" r:id="rId25"/>
    <hyperlink ref="K10" r:id="rId26"/>
    <hyperlink ref="K33" r:id="rId27"/>
    <hyperlink ref="K34" r:id="rId28"/>
    <hyperlink ref="K45" r:id="rId29"/>
    <hyperlink ref="K29" r:id="rId30"/>
    <hyperlink ref="K4" r:id="rId31"/>
    <hyperlink ref="K28" r:id="rId32"/>
    <hyperlink ref="K7" r:id="rId33"/>
    <hyperlink ref="K52" r:id="rId34"/>
    <hyperlink ref="K19" r:id="rId35"/>
    <hyperlink ref="K43" r:id="rId36"/>
    <hyperlink ref="K44" r:id="rId37"/>
    <hyperlink ref="K22" r:id="rId38"/>
    <hyperlink ref="K38" r:id="rId39"/>
    <hyperlink ref="K73" r:id="rId40"/>
    <hyperlink ref="K18" r:id="rId41"/>
    <hyperlink ref="K69" r:id="rId42"/>
    <hyperlink ref="K20" r:id="rId43"/>
    <hyperlink ref="K49" r:id="rId44"/>
    <hyperlink ref="K6" r:id="rId45"/>
    <hyperlink ref="K48" r:id="rId46"/>
    <hyperlink ref="K72" r:id="rId47"/>
    <hyperlink ref="K8" r:id="rId48"/>
    <hyperlink ref="K41" r:id="rId49"/>
  </hyperlinks>
  <pageMargins left="0.7" right="0.7" top="0.75" bottom="0.75" header="0.3" footer="0.3"/>
  <pageSetup orientation="portrait" r:id="rId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topLeftCell="A10" workbookViewId="0">
      <selection sqref="A1:XFD1048576"/>
    </sheetView>
  </sheetViews>
  <sheetFormatPr defaultColWidth="8.88671875" defaultRowHeight="39" customHeight="1"/>
  <cols>
    <col min="1" max="1" width="2.44140625" style="46" customWidth="1"/>
    <col min="2" max="2" width="15.33203125" style="12" customWidth="1"/>
    <col min="3" max="4" width="8.88671875" style="46"/>
    <col min="5" max="5" width="9.6640625" style="12" customWidth="1"/>
    <col min="6" max="6" width="15.33203125" style="12" customWidth="1"/>
    <col min="7" max="7" width="9.33203125" style="12" customWidth="1"/>
    <col min="8" max="8" width="3.88671875" style="14" customWidth="1"/>
    <col min="9" max="9" width="6.5546875" style="14" customWidth="1"/>
    <col min="10" max="10" width="20.44140625" style="12" customWidth="1"/>
    <col min="11" max="11" width="11.5546875" style="12" customWidth="1"/>
    <col min="12" max="12" width="3.6640625" style="75" customWidth="1"/>
    <col min="13" max="13" width="3" style="46" customWidth="1"/>
    <col min="14" max="14" width="0" style="46" hidden="1" customWidth="1"/>
    <col min="15" max="15" width="11.33203125" style="12" customWidth="1"/>
    <col min="16" max="16" width="5.6640625" style="12" customWidth="1"/>
    <col min="17" max="17" width="8.88671875" style="12"/>
  </cols>
  <sheetData>
    <row r="1" spans="1:17" ht="13.2">
      <c r="A1" s="305" t="s">
        <v>313</v>
      </c>
      <c r="B1" s="299"/>
      <c r="C1" s="299"/>
      <c r="D1" s="299"/>
      <c r="E1" s="299"/>
      <c r="F1" s="299"/>
      <c r="G1" s="299"/>
      <c r="H1" s="300"/>
      <c r="I1" s="300"/>
      <c r="J1" s="299"/>
      <c r="K1" s="299"/>
      <c r="L1" s="301"/>
      <c r="M1" s="299"/>
      <c r="N1" s="299"/>
      <c r="O1" s="299"/>
      <c r="P1" s="67"/>
      <c r="Q1" s="67"/>
    </row>
    <row r="2" spans="1:17" ht="48.6">
      <c r="A2" s="101" t="s">
        <v>0</v>
      </c>
      <c r="B2" s="34" t="s">
        <v>5</v>
      </c>
      <c r="C2" s="101" t="s">
        <v>1</v>
      </c>
      <c r="D2" s="101" t="s">
        <v>2</v>
      </c>
      <c r="E2" s="88" t="s">
        <v>4</v>
      </c>
      <c r="F2" s="34" t="s">
        <v>6</v>
      </c>
      <c r="G2" s="34" t="s">
        <v>7</v>
      </c>
      <c r="H2" s="16" t="s">
        <v>8</v>
      </c>
      <c r="I2" s="16" t="s">
        <v>9</v>
      </c>
      <c r="J2" s="34" t="s">
        <v>10</v>
      </c>
      <c r="K2" s="34" t="s">
        <v>11</v>
      </c>
      <c r="L2" s="9" t="s">
        <v>12</v>
      </c>
      <c r="M2" s="53" t="s">
        <v>314</v>
      </c>
      <c r="N2" s="5"/>
      <c r="O2" s="63" t="s">
        <v>315</v>
      </c>
      <c r="P2" s="67" t="s">
        <v>316</v>
      </c>
      <c r="Q2" s="160" t="s">
        <v>206</v>
      </c>
    </row>
    <row r="3" spans="1:17" ht="34.200000000000003">
      <c r="A3" s="112">
        <v>1</v>
      </c>
      <c r="B3" s="150" t="s">
        <v>764</v>
      </c>
      <c r="C3" s="149" t="s">
        <v>759</v>
      </c>
      <c r="D3" s="149" t="s">
        <v>25</v>
      </c>
      <c r="E3" s="224" t="s">
        <v>16</v>
      </c>
      <c r="F3" s="133" t="s">
        <v>917</v>
      </c>
      <c r="G3" s="224" t="s">
        <v>22</v>
      </c>
      <c r="H3" s="225" t="s">
        <v>20</v>
      </c>
      <c r="I3" s="165">
        <v>83705</v>
      </c>
      <c r="J3" s="218" t="s">
        <v>885</v>
      </c>
      <c r="K3" s="224" t="s">
        <v>918</v>
      </c>
      <c r="L3" s="226" t="s">
        <v>325</v>
      </c>
      <c r="M3" s="149"/>
      <c r="N3" s="115"/>
      <c r="O3" s="169">
        <v>1000</v>
      </c>
      <c r="P3" s="171">
        <v>41762</v>
      </c>
      <c r="Q3" s="207"/>
    </row>
    <row r="4" spans="1:17" ht="26.4">
      <c r="A4" s="112">
        <v>2</v>
      </c>
      <c r="B4" s="150" t="s">
        <v>833</v>
      </c>
      <c r="C4" s="149" t="s">
        <v>834</v>
      </c>
      <c r="D4" s="149" t="s">
        <v>25</v>
      </c>
      <c r="E4" s="150" t="s">
        <v>126</v>
      </c>
      <c r="F4" s="138" t="s">
        <v>835</v>
      </c>
      <c r="G4" s="150" t="s">
        <v>836</v>
      </c>
      <c r="H4" s="168" t="s">
        <v>20</v>
      </c>
      <c r="I4" s="165">
        <v>83616</v>
      </c>
      <c r="J4" s="153" t="s">
        <v>837</v>
      </c>
      <c r="K4" s="150" t="s">
        <v>838</v>
      </c>
      <c r="L4" s="170" t="s">
        <v>340</v>
      </c>
      <c r="M4" s="149"/>
      <c r="N4" s="115"/>
      <c r="O4" s="169">
        <v>400</v>
      </c>
      <c r="P4" s="171">
        <v>41753</v>
      </c>
      <c r="Q4" s="223" t="s">
        <v>981</v>
      </c>
    </row>
    <row r="5" spans="1:17" ht="61.8">
      <c r="A5" s="112">
        <v>3</v>
      </c>
      <c r="B5" s="224" t="s">
        <v>1012</v>
      </c>
      <c r="C5" s="221" t="s">
        <v>1013</v>
      </c>
      <c r="D5" s="221" t="s">
        <v>66</v>
      </c>
      <c r="E5" s="224" t="s">
        <v>1014</v>
      </c>
      <c r="F5" s="133" t="s">
        <v>1015</v>
      </c>
      <c r="G5" s="224" t="s">
        <v>1016</v>
      </c>
      <c r="H5" s="225" t="s">
        <v>20</v>
      </c>
      <c r="I5" s="165">
        <v>83644</v>
      </c>
      <c r="J5" s="153"/>
      <c r="K5" s="224" t="s">
        <v>1017</v>
      </c>
      <c r="L5" s="226" t="s">
        <v>949</v>
      </c>
      <c r="M5" s="149"/>
      <c r="N5" s="115"/>
      <c r="O5" s="169"/>
      <c r="P5" s="171">
        <v>41767</v>
      </c>
      <c r="Q5" s="223" t="s">
        <v>1018</v>
      </c>
    </row>
    <row r="6" spans="1:17" ht="26.4">
      <c r="A6" s="112">
        <v>4</v>
      </c>
      <c r="B6" s="224" t="s">
        <v>330</v>
      </c>
      <c r="C6" s="221" t="s">
        <v>823</v>
      </c>
      <c r="D6" s="221" t="s">
        <v>824</v>
      </c>
      <c r="E6" s="150" t="s">
        <v>852</v>
      </c>
      <c r="F6" s="138" t="s">
        <v>853</v>
      </c>
      <c r="G6" s="150" t="s">
        <v>22</v>
      </c>
      <c r="H6" s="168" t="s">
        <v>20</v>
      </c>
      <c r="I6" s="165">
        <v>83713</v>
      </c>
      <c r="J6" s="153" t="s">
        <v>854</v>
      </c>
      <c r="K6" s="150" t="s">
        <v>855</v>
      </c>
      <c r="L6" s="170" t="s">
        <v>336</v>
      </c>
      <c r="M6" s="149"/>
      <c r="N6" s="115"/>
      <c r="O6" s="169">
        <v>600</v>
      </c>
      <c r="P6" s="171">
        <v>41754</v>
      </c>
      <c r="Q6" s="223" t="s">
        <v>856</v>
      </c>
    </row>
    <row r="7" spans="1:17" ht="26.4">
      <c r="A7" s="112">
        <v>5</v>
      </c>
      <c r="B7" s="224" t="s">
        <v>839</v>
      </c>
      <c r="C7" s="221" t="s">
        <v>840</v>
      </c>
      <c r="D7" s="221" t="s">
        <v>841</v>
      </c>
      <c r="E7" s="224" t="s">
        <v>842</v>
      </c>
      <c r="F7" s="133" t="s">
        <v>843</v>
      </c>
      <c r="G7" s="224" t="s">
        <v>844</v>
      </c>
      <c r="H7" s="225" t="s">
        <v>39</v>
      </c>
      <c r="I7" s="165">
        <v>98332</v>
      </c>
      <c r="J7" s="218" t="s">
        <v>845</v>
      </c>
      <c r="K7" s="224" t="s">
        <v>846</v>
      </c>
      <c r="L7" s="226" t="s">
        <v>359</v>
      </c>
      <c r="M7" s="149"/>
      <c r="N7" s="115"/>
      <c r="O7" s="169">
        <v>500</v>
      </c>
      <c r="P7" s="171"/>
      <c r="Q7" s="223" t="s">
        <v>888</v>
      </c>
    </row>
    <row r="8" spans="1:17" ht="21">
      <c r="A8" s="112">
        <v>6</v>
      </c>
      <c r="B8" s="150" t="s">
        <v>622</v>
      </c>
      <c r="C8" s="149" t="s">
        <v>623</v>
      </c>
      <c r="D8" s="149" t="s">
        <v>624</v>
      </c>
      <c r="E8" s="150" t="s">
        <v>625</v>
      </c>
      <c r="F8" s="138" t="s">
        <v>626</v>
      </c>
      <c r="G8" s="150" t="s">
        <v>22</v>
      </c>
      <c r="H8" s="168" t="s">
        <v>20</v>
      </c>
      <c r="I8" s="165">
        <v>83705</v>
      </c>
      <c r="J8" s="153" t="s">
        <v>627</v>
      </c>
      <c r="K8" s="150" t="s">
        <v>628</v>
      </c>
      <c r="L8" s="170" t="s">
        <v>359</v>
      </c>
      <c r="M8" s="149"/>
      <c r="N8" s="115"/>
      <c r="O8" s="169">
        <v>500</v>
      </c>
      <c r="P8" s="171">
        <v>41727</v>
      </c>
      <c r="Q8" s="138" t="s">
        <v>629</v>
      </c>
    </row>
    <row r="9" spans="1:17" ht="36" customHeight="1">
      <c r="A9" s="112">
        <v>7</v>
      </c>
      <c r="B9" s="138" t="s">
        <v>702</v>
      </c>
      <c r="C9" s="116" t="s">
        <v>703</v>
      </c>
      <c r="D9" s="116" t="s">
        <v>704</v>
      </c>
      <c r="E9" s="138" t="s">
        <v>705</v>
      </c>
      <c r="F9" s="138" t="s">
        <v>706</v>
      </c>
      <c r="G9" s="138" t="s">
        <v>707</v>
      </c>
      <c r="H9" s="145" t="s">
        <v>39</v>
      </c>
      <c r="I9" s="143">
        <v>98036</v>
      </c>
      <c r="J9" s="153" t="s">
        <v>708</v>
      </c>
      <c r="K9" s="138" t="s">
        <v>709</v>
      </c>
      <c r="L9" s="173" t="s">
        <v>359</v>
      </c>
      <c r="M9" s="116" t="s">
        <v>326</v>
      </c>
      <c r="N9" s="112"/>
      <c r="O9" s="199">
        <v>500</v>
      </c>
      <c r="P9" s="171">
        <v>41742</v>
      </c>
      <c r="Q9" s="138" t="s">
        <v>710</v>
      </c>
    </row>
    <row r="10" spans="1:17" ht="36" customHeight="1">
      <c r="A10" s="112">
        <v>8</v>
      </c>
      <c r="B10" s="133" t="s">
        <v>994</v>
      </c>
      <c r="C10" s="211" t="s">
        <v>992</v>
      </c>
      <c r="D10" s="211" t="s">
        <v>582</v>
      </c>
      <c r="E10" s="133" t="s">
        <v>1020</v>
      </c>
      <c r="F10" s="133" t="s">
        <v>995</v>
      </c>
      <c r="G10" s="133" t="s">
        <v>22</v>
      </c>
      <c r="H10" s="217" t="s">
        <v>20</v>
      </c>
      <c r="I10" s="143">
        <v>83705</v>
      </c>
      <c r="J10" s="218" t="s">
        <v>996</v>
      </c>
      <c r="K10" s="133" t="s">
        <v>997</v>
      </c>
      <c r="L10" s="173"/>
      <c r="M10" s="116"/>
      <c r="N10" s="112"/>
      <c r="O10" s="199"/>
      <c r="P10" s="171">
        <v>41767</v>
      </c>
      <c r="Q10" s="133" t="s">
        <v>1021</v>
      </c>
    </row>
    <row r="11" spans="1:17" ht="60" customHeight="1">
      <c r="A11" s="112">
        <v>9</v>
      </c>
      <c r="B11" s="138" t="s">
        <v>630</v>
      </c>
      <c r="C11" s="116" t="s">
        <v>631</v>
      </c>
      <c r="D11" s="116" t="s">
        <v>131</v>
      </c>
      <c r="E11" s="138" t="s">
        <v>632</v>
      </c>
      <c r="F11" s="138" t="s">
        <v>633</v>
      </c>
      <c r="G11" s="138" t="s">
        <v>19</v>
      </c>
      <c r="H11" s="145" t="s">
        <v>20</v>
      </c>
      <c r="I11" s="143">
        <v>83642</v>
      </c>
      <c r="J11" s="172" t="s">
        <v>634</v>
      </c>
      <c r="K11" s="138" t="s">
        <v>635</v>
      </c>
      <c r="L11" s="173" t="s">
        <v>336</v>
      </c>
      <c r="M11" s="112"/>
      <c r="N11" s="112"/>
      <c r="O11" s="174">
        <v>600</v>
      </c>
      <c r="P11" s="171">
        <v>41727</v>
      </c>
      <c r="Q11" s="176" t="s">
        <v>636</v>
      </c>
    </row>
    <row r="12" spans="1:17" ht="52.5" customHeight="1">
      <c r="A12" s="96">
        <v>10</v>
      </c>
      <c r="B12" s="67" t="s">
        <v>269</v>
      </c>
      <c r="C12" s="96" t="s">
        <v>267</v>
      </c>
      <c r="D12" s="96" t="s">
        <v>37</v>
      </c>
      <c r="E12" s="67" t="s">
        <v>268</v>
      </c>
      <c r="F12" s="67" t="s">
        <v>270</v>
      </c>
      <c r="G12" s="67" t="s">
        <v>22</v>
      </c>
      <c r="H12" s="61" t="s">
        <v>20</v>
      </c>
      <c r="I12" s="61">
        <v>83716</v>
      </c>
      <c r="J12" s="59" t="str">
        <f>HYPERLINK("mailto:bill.penagos@grainger.com","bill.penagos@grainger.com")</f>
        <v>bill.penagos@grainger.com</v>
      </c>
      <c r="K12" s="64" t="s">
        <v>271</v>
      </c>
      <c r="L12" s="187" t="s">
        <v>340</v>
      </c>
      <c r="M12" s="96"/>
      <c r="N12" s="96"/>
      <c r="O12" s="175"/>
      <c r="P12" s="67"/>
      <c r="Q12" s="206" t="s">
        <v>744</v>
      </c>
    </row>
    <row r="13" spans="1:17" ht="52.5" customHeight="1">
      <c r="A13" s="112">
        <v>11</v>
      </c>
      <c r="B13" s="133" t="s">
        <v>939</v>
      </c>
      <c r="C13" s="211" t="s">
        <v>827</v>
      </c>
      <c r="D13" s="211" t="s">
        <v>66</v>
      </c>
      <c r="E13" s="133" t="s">
        <v>146</v>
      </c>
      <c r="F13" s="138" t="s">
        <v>945</v>
      </c>
      <c r="G13" s="138" t="s">
        <v>836</v>
      </c>
      <c r="H13" s="145" t="s">
        <v>20</v>
      </c>
      <c r="I13" s="143">
        <v>83616</v>
      </c>
      <c r="J13" s="153" t="s">
        <v>1033</v>
      </c>
      <c r="K13" s="133" t="s">
        <v>940</v>
      </c>
      <c r="L13" s="173" t="s">
        <v>359</v>
      </c>
      <c r="M13" s="112"/>
      <c r="N13" s="112"/>
      <c r="O13" s="198">
        <v>500</v>
      </c>
      <c r="P13" s="171">
        <v>41768</v>
      </c>
      <c r="Q13" s="227"/>
    </row>
    <row r="14" spans="1:17" ht="52.5" customHeight="1">
      <c r="A14" s="112">
        <v>12</v>
      </c>
      <c r="B14" s="133" t="s">
        <v>900</v>
      </c>
      <c r="C14" s="211" t="s">
        <v>901</v>
      </c>
      <c r="D14" s="211" t="s">
        <v>332</v>
      </c>
      <c r="E14" s="133" t="s">
        <v>902</v>
      </c>
      <c r="F14" s="133" t="s">
        <v>903</v>
      </c>
      <c r="G14" s="133" t="s">
        <v>22</v>
      </c>
      <c r="H14" s="217" t="s">
        <v>20</v>
      </c>
      <c r="I14" s="143">
        <v>83706</v>
      </c>
      <c r="J14" s="218" t="s">
        <v>904</v>
      </c>
      <c r="K14" s="133" t="s">
        <v>905</v>
      </c>
      <c r="L14" s="232" t="s">
        <v>359</v>
      </c>
      <c r="M14" s="112"/>
      <c r="N14" s="112"/>
      <c r="O14" s="198">
        <v>500</v>
      </c>
      <c r="P14" s="171">
        <v>41765</v>
      </c>
      <c r="Q14" s="235" t="s">
        <v>980</v>
      </c>
    </row>
    <row r="15" spans="1:17" ht="37.5" customHeight="1">
      <c r="A15" s="112">
        <v>13</v>
      </c>
      <c r="B15" s="138" t="s">
        <v>676</v>
      </c>
      <c r="C15" s="116" t="s">
        <v>673</v>
      </c>
      <c r="D15" s="116" t="s">
        <v>674</v>
      </c>
      <c r="E15" s="138" t="s">
        <v>675</v>
      </c>
      <c r="F15" s="138" t="s">
        <v>677</v>
      </c>
      <c r="G15" s="138" t="s">
        <v>22</v>
      </c>
      <c r="H15" s="145" t="s">
        <v>20</v>
      </c>
      <c r="I15" s="145" t="s">
        <v>678</v>
      </c>
      <c r="J15" s="153" t="s">
        <v>679</v>
      </c>
      <c r="K15" s="138" t="s">
        <v>680</v>
      </c>
      <c r="L15" s="173" t="s">
        <v>340</v>
      </c>
      <c r="M15" s="116" t="s">
        <v>64</v>
      </c>
      <c r="N15" s="112"/>
      <c r="O15" s="198">
        <v>400</v>
      </c>
      <c r="P15" s="171">
        <v>41742</v>
      </c>
      <c r="Q15" s="197" t="s">
        <v>701</v>
      </c>
    </row>
    <row r="16" spans="1:17" s="22" customFormat="1" ht="21.6">
      <c r="A16" s="96">
        <v>14</v>
      </c>
      <c r="B16" s="60" t="s">
        <v>370</v>
      </c>
      <c r="C16" s="141" t="s">
        <v>637</v>
      </c>
      <c r="D16" s="141" t="s">
        <v>638</v>
      </c>
      <c r="E16" s="159" t="s">
        <v>639</v>
      </c>
      <c r="F16" s="60" t="s">
        <v>292</v>
      </c>
      <c r="G16" s="60" t="s">
        <v>22</v>
      </c>
      <c r="H16" s="95" t="s">
        <v>20</v>
      </c>
      <c r="I16" s="95">
        <v>83702</v>
      </c>
      <c r="J16" s="178" t="s">
        <v>640</v>
      </c>
      <c r="K16" s="179" t="s">
        <v>641</v>
      </c>
      <c r="L16" s="31" t="s">
        <v>340</v>
      </c>
      <c r="M16" s="76"/>
      <c r="N16" s="76"/>
      <c r="O16" s="28">
        <v>400</v>
      </c>
      <c r="P16" s="180">
        <v>41727</v>
      </c>
      <c r="Q16" s="181" t="s">
        <v>982</v>
      </c>
    </row>
    <row r="17" spans="1:17" ht="21.6">
      <c r="A17" s="96">
        <v>15</v>
      </c>
      <c r="B17" s="67" t="s">
        <v>372</v>
      </c>
      <c r="C17" s="96" t="s">
        <v>373</v>
      </c>
      <c r="D17" s="96" t="s">
        <v>66</v>
      </c>
      <c r="E17" s="67" t="s">
        <v>374</v>
      </c>
      <c r="F17" s="67" t="s">
        <v>375</v>
      </c>
      <c r="G17" s="67" t="s">
        <v>376</v>
      </c>
      <c r="H17" s="81" t="s">
        <v>20</v>
      </c>
      <c r="I17" s="81">
        <v>83686</v>
      </c>
      <c r="J17" s="15" t="str">
        <f>HYPERLINK("mailto:mark.hurst@marshallind.com","mark.hurst@marshallind.com")</f>
        <v>mark.hurst@marshallind.com</v>
      </c>
      <c r="K17" s="67" t="s">
        <v>377</v>
      </c>
      <c r="L17" s="23" t="s">
        <v>340</v>
      </c>
      <c r="M17" s="96"/>
      <c r="N17" s="96"/>
      <c r="O17" s="67">
        <v>400</v>
      </c>
      <c r="P17" s="180">
        <v>41727</v>
      </c>
      <c r="Q17" s="181" t="s">
        <v>646</v>
      </c>
    </row>
    <row r="18" spans="1:17" ht="51" customHeight="1">
      <c r="A18" s="96">
        <v>16</v>
      </c>
      <c r="B18" s="67" t="s">
        <v>212</v>
      </c>
      <c r="C18" s="96" t="s">
        <v>210</v>
      </c>
      <c r="D18" s="96" t="s">
        <v>66</v>
      </c>
      <c r="E18" s="67" t="s">
        <v>211</v>
      </c>
      <c r="F18" s="160" t="s">
        <v>691</v>
      </c>
      <c r="G18" s="160" t="s">
        <v>38</v>
      </c>
      <c r="H18" s="191" t="s">
        <v>39</v>
      </c>
      <c r="I18" s="61">
        <v>99202</v>
      </c>
      <c r="J18" s="64" t="str">
        <f>HYPERLINK("mailto:markbarg@mckinstry.com","markbarg@mckinstry.com")</f>
        <v>markbarg@mckinstry.com</v>
      </c>
      <c r="K18" s="160" t="s">
        <v>692</v>
      </c>
      <c r="L18" s="23" t="s">
        <v>325</v>
      </c>
      <c r="M18" s="139" t="s">
        <v>64</v>
      </c>
      <c r="N18" s="96"/>
      <c r="O18" s="188">
        <v>1000</v>
      </c>
      <c r="P18" s="180">
        <v>41742</v>
      </c>
      <c r="Q18" s="160" t="s">
        <v>693</v>
      </c>
    </row>
    <row r="19" spans="1:17" ht="51" customHeight="1">
      <c r="A19" s="112">
        <v>17</v>
      </c>
      <c r="B19" s="138" t="s">
        <v>783</v>
      </c>
      <c r="C19" s="116" t="s">
        <v>496</v>
      </c>
      <c r="D19" s="116" t="s">
        <v>116</v>
      </c>
      <c r="E19" s="138" t="s">
        <v>245</v>
      </c>
      <c r="F19" s="138" t="s">
        <v>1041</v>
      </c>
      <c r="G19" s="138" t="s">
        <v>785</v>
      </c>
      <c r="H19" s="145" t="s">
        <v>39</v>
      </c>
      <c r="I19" s="143">
        <v>98033</v>
      </c>
      <c r="J19" s="153" t="s">
        <v>1042</v>
      </c>
      <c r="K19" s="138" t="s">
        <v>1043</v>
      </c>
      <c r="L19" s="173" t="s">
        <v>325</v>
      </c>
      <c r="M19" s="116" t="s">
        <v>64</v>
      </c>
      <c r="N19" s="112"/>
      <c r="O19" s="198">
        <v>1000</v>
      </c>
      <c r="P19" s="171">
        <v>41866</v>
      </c>
      <c r="Q19" s="138" t="s">
        <v>1044</v>
      </c>
    </row>
    <row r="20" spans="1:17" ht="61.8">
      <c r="A20" s="112">
        <v>18</v>
      </c>
      <c r="B20" s="133" t="s">
        <v>763</v>
      </c>
      <c r="C20" s="211" t="s">
        <v>237</v>
      </c>
      <c r="D20" s="211" t="s">
        <v>47</v>
      </c>
      <c r="E20" s="138" t="s">
        <v>842</v>
      </c>
      <c r="F20" s="138" t="s">
        <v>950</v>
      </c>
      <c r="G20" s="138" t="s">
        <v>22</v>
      </c>
      <c r="H20" s="145" t="s">
        <v>20</v>
      </c>
      <c r="I20" s="143">
        <v>83705</v>
      </c>
      <c r="J20" s="153" t="s">
        <v>947</v>
      </c>
      <c r="K20" s="138" t="s">
        <v>948</v>
      </c>
      <c r="L20" s="173" t="s">
        <v>949</v>
      </c>
      <c r="M20" s="112"/>
      <c r="N20" s="112"/>
      <c r="O20" s="208">
        <v>200</v>
      </c>
      <c r="P20" s="171">
        <v>41767</v>
      </c>
      <c r="Q20" s="223" t="s">
        <v>1019</v>
      </c>
    </row>
    <row r="21" spans="1:17" ht="26.4">
      <c r="A21" s="96">
        <v>19</v>
      </c>
      <c r="B21" s="67" t="s">
        <v>398</v>
      </c>
      <c r="C21" s="139" t="s">
        <v>694</v>
      </c>
      <c r="D21" s="139" t="s">
        <v>695</v>
      </c>
      <c r="E21" s="160" t="s">
        <v>696</v>
      </c>
      <c r="F21" s="160" t="s">
        <v>697</v>
      </c>
      <c r="G21" s="67" t="s">
        <v>376</v>
      </c>
      <c r="H21" s="61" t="s">
        <v>20</v>
      </c>
      <c r="I21" s="61">
        <v>83687</v>
      </c>
      <c r="J21" s="194" t="s">
        <v>698</v>
      </c>
      <c r="K21" s="160" t="s">
        <v>699</v>
      </c>
      <c r="L21" s="23" t="s">
        <v>359</v>
      </c>
      <c r="M21" s="96"/>
      <c r="N21" s="96"/>
      <c r="O21" s="195">
        <v>500</v>
      </c>
      <c r="P21" s="196">
        <v>41742</v>
      </c>
      <c r="Q21" s="159" t="s">
        <v>700</v>
      </c>
    </row>
    <row r="22" spans="1:17" ht="39.75" customHeight="1">
      <c r="A22" s="96">
        <v>20</v>
      </c>
      <c r="B22" s="67" t="s">
        <v>405</v>
      </c>
      <c r="C22" s="96" t="s">
        <v>406</v>
      </c>
      <c r="D22" s="96" t="s">
        <v>168</v>
      </c>
      <c r="E22" s="67" t="s">
        <v>407</v>
      </c>
      <c r="F22" s="67" t="s">
        <v>408</v>
      </c>
      <c r="G22" s="67" t="s">
        <v>38</v>
      </c>
      <c r="H22" s="61" t="s">
        <v>39</v>
      </c>
      <c r="I22" s="61" t="s">
        <v>409</v>
      </c>
      <c r="J22" s="64" t="str">
        <f>HYPERLINK("mailto:g.finch@comcast.net","g.finch@comcast.net")</f>
        <v>g.finch@comcast.net</v>
      </c>
      <c r="K22" s="67" t="s">
        <v>410</v>
      </c>
      <c r="L22" s="189" t="s">
        <v>359</v>
      </c>
      <c r="M22" s="96"/>
      <c r="N22" s="96"/>
      <c r="O22" s="188">
        <v>500</v>
      </c>
      <c r="P22" s="180">
        <v>41730</v>
      </c>
      <c r="Q22" s="160" t="s">
        <v>649</v>
      </c>
    </row>
    <row r="23" spans="1:17" ht="39.75" customHeight="1">
      <c r="A23" s="112">
        <v>21</v>
      </c>
      <c r="B23" s="133" t="s">
        <v>934</v>
      </c>
      <c r="C23" s="211" t="s">
        <v>935</v>
      </c>
      <c r="D23" s="211" t="s">
        <v>25</v>
      </c>
      <c r="E23" s="113"/>
      <c r="F23" s="133" t="s">
        <v>936</v>
      </c>
      <c r="G23" s="133" t="s">
        <v>22</v>
      </c>
      <c r="H23" s="217" t="s">
        <v>20</v>
      </c>
      <c r="I23" s="143">
        <v>83714</v>
      </c>
      <c r="J23" s="218" t="s">
        <v>937</v>
      </c>
      <c r="K23" s="133" t="s">
        <v>938</v>
      </c>
      <c r="L23" s="232" t="s">
        <v>340</v>
      </c>
      <c r="M23" s="112"/>
      <c r="N23" s="112"/>
      <c r="O23" s="198">
        <v>400</v>
      </c>
      <c r="P23" s="171">
        <v>41767</v>
      </c>
      <c r="Q23" s="207"/>
    </row>
    <row r="24" spans="1:17" ht="39.75" customHeight="1">
      <c r="A24" s="112">
        <v>22</v>
      </c>
      <c r="B24" s="133" t="s">
        <v>847</v>
      </c>
      <c r="C24" s="116" t="s">
        <v>825</v>
      </c>
      <c r="D24" s="116" t="s">
        <v>116</v>
      </c>
      <c r="E24" s="133" t="s">
        <v>892</v>
      </c>
      <c r="F24" s="138" t="s">
        <v>848</v>
      </c>
      <c r="G24" s="138" t="s">
        <v>849</v>
      </c>
      <c r="H24" s="145" t="s">
        <v>850</v>
      </c>
      <c r="I24" s="143">
        <v>53214</v>
      </c>
      <c r="J24" s="153" t="s">
        <v>952</v>
      </c>
      <c r="K24" s="138" t="s">
        <v>851</v>
      </c>
      <c r="L24" s="232" t="s">
        <v>340</v>
      </c>
      <c r="M24" s="112"/>
      <c r="N24" s="112"/>
      <c r="O24" s="198">
        <v>400</v>
      </c>
      <c r="P24" s="171">
        <v>41765</v>
      </c>
      <c r="Q24" s="223" t="s">
        <v>974</v>
      </c>
    </row>
    <row r="25" spans="1:17" ht="21">
      <c r="A25" s="96">
        <v>23</v>
      </c>
      <c r="B25" s="67" t="s">
        <v>421</v>
      </c>
      <c r="C25" s="96" t="s">
        <v>422</v>
      </c>
      <c r="D25" s="96" t="s">
        <v>145</v>
      </c>
      <c r="E25" s="67" t="s">
        <v>423</v>
      </c>
      <c r="F25" s="181" t="s">
        <v>766</v>
      </c>
      <c r="G25" s="181" t="s">
        <v>22</v>
      </c>
      <c r="H25" s="210" t="s">
        <v>20</v>
      </c>
      <c r="I25" s="61">
        <v>83704</v>
      </c>
      <c r="J25" s="64" t="s">
        <v>424</v>
      </c>
      <c r="K25" s="64" t="s">
        <v>425</v>
      </c>
      <c r="L25" s="23" t="s">
        <v>336</v>
      </c>
      <c r="M25" s="185" t="s">
        <v>64</v>
      </c>
      <c r="N25" s="96"/>
      <c r="O25" s="188">
        <v>600</v>
      </c>
      <c r="P25" s="180">
        <v>41751</v>
      </c>
      <c r="Q25" s="209" t="s">
        <v>765</v>
      </c>
    </row>
    <row r="26" spans="1:17" ht="26.4">
      <c r="A26" s="96">
        <v>24</v>
      </c>
      <c r="B26" s="67" t="s">
        <v>306</v>
      </c>
      <c r="C26" s="96" t="s">
        <v>176</v>
      </c>
      <c r="D26" s="185" t="s">
        <v>532</v>
      </c>
      <c r="E26" s="181" t="s">
        <v>613</v>
      </c>
      <c r="F26" s="181" t="s">
        <v>614</v>
      </c>
      <c r="G26" s="67" t="s">
        <v>22</v>
      </c>
      <c r="H26" s="61" t="s">
        <v>20</v>
      </c>
      <c r="I26" s="61">
        <v>83715</v>
      </c>
      <c r="J26" s="186" t="s">
        <v>616</v>
      </c>
      <c r="K26" s="183" t="s">
        <v>647</v>
      </c>
      <c r="L26" s="187" t="s">
        <v>340</v>
      </c>
      <c r="M26" s="96"/>
      <c r="N26" s="96"/>
      <c r="O26" s="188">
        <v>400</v>
      </c>
      <c r="P26" s="180">
        <v>41727</v>
      </c>
      <c r="Q26" s="181" t="s">
        <v>648</v>
      </c>
    </row>
    <row r="27" spans="1:17" ht="21.6">
      <c r="A27" s="96">
        <v>25</v>
      </c>
      <c r="B27" s="67" t="s">
        <v>428</v>
      </c>
      <c r="C27" s="96" t="s">
        <v>429</v>
      </c>
      <c r="D27" s="96" t="s">
        <v>391</v>
      </c>
      <c r="E27" s="181" t="s">
        <v>852</v>
      </c>
      <c r="F27" s="181" t="s">
        <v>932</v>
      </c>
      <c r="G27" s="181" t="s">
        <v>836</v>
      </c>
      <c r="H27" s="210" t="s">
        <v>20</v>
      </c>
      <c r="I27" s="61">
        <v>83616</v>
      </c>
      <c r="J27" s="59" t="str">
        <f>HYPERLINK("mailto:sbird@techairprod.com","sbird@techairprod.com")</f>
        <v>sbird@techairprod.com</v>
      </c>
      <c r="K27" s="64" t="s">
        <v>430</v>
      </c>
      <c r="L27" s="23" t="s">
        <v>340</v>
      </c>
      <c r="M27" s="96"/>
      <c r="N27" s="96"/>
      <c r="O27" s="188">
        <v>400</v>
      </c>
      <c r="P27" s="180">
        <v>41760</v>
      </c>
      <c r="Q27" s="209" t="s">
        <v>933</v>
      </c>
    </row>
    <row r="28" spans="1:17" ht="21">
      <c r="A28" s="112">
        <v>26</v>
      </c>
      <c r="B28" s="133" t="s">
        <v>762</v>
      </c>
      <c r="C28" s="116" t="s">
        <v>127</v>
      </c>
      <c r="D28" s="116" t="s">
        <v>332</v>
      </c>
      <c r="E28" s="138" t="s">
        <v>941</v>
      </c>
      <c r="F28" s="138" t="s">
        <v>942</v>
      </c>
      <c r="G28" s="138" t="s">
        <v>22</v>
      </c>
      <c r="H28" s="145" t="s">
        <v>20</v>
      </c>
      <c r="I28" s="143">
        <v>83704</v>
      </c>
      <c r="J28" s="153" t="s">
        <v>943</v>
      </c>
      <c r="K28" s="193" t="s">
        <v>944</v>
      </c>
      <c r="L28" s="232" t="s">
        <v>336</v>
      </c>
      <c r="M28" s="112"/>
      <c r="N28" s="112"/>
      <c r="O28" s="198">
        <v>600</v>
      </c>
      <c r="P28" s="171">
        <v>41767</v>
      </c>
      <c r="Q28" s="207"/>
    </row>
    <row r="29" spans="1:17" ht="51.6">
      <c r="A29" s="112">
        <v>27</v>
      </c>
      <c r="B29" s="133" t="s">
        <v>1004</v>
      </c>
      <c r="C29" s="116" t="s">
        <v>1005</v>
      </c>
      <c r="D29" s="116" t="s">
        <v>140</v>
      </c>
      <c r="E29" s="138" t="s">
        <v>1006</v>
      </c>
      <c r="F29" s="138" t="s">
        <v>1007</v>
      </c>
      <c r="G29" s="138" t="s">
        <v>1008</v>
      </c>
      <c r="H29" s="145" t="s">
        <v>39</v>
      </c>
      <c r="I29" s="143">
        <v>98047</v>
      </c>
      <c r="J29" s="153" t="s">
        <v>1009</v>
      </c>
      <c r="K29" s="193" t="s">
        <v>1010</v>
      </c>
      <c r="L29" s="232" t="s">
        <v>949</v>
      </c>
      <c r="M29" s="112"/>
      <c r="N29" s="112"/>
      <c r="O29" s="198"/>
      <c r="P29" s="171">
        <v>41767</v>
      </c>
      <c r="Q29" s="223" t="s">
        <v>1011</v>
      </c>
    </row>
    <row r="30" spans="1:17" ht="26.4">
      <c r="A30" s="112">
        <v>28</v>
      </c>
      <c r="B30" s="133" t="s">
        <v>893</v>
      </c>
      <c r="C30" s="211" t="s">
        <v>831</v>
      </c>
      <c r="D30" s="211" t="s">
        <v>832</v>
      </c>
      <c r="E30" s="133" t="s">
        <v>894</v>
      </c>
      <c r="F30" s="133" t="s">
        <v>895</v>
      </c>
      <c r="G30" s="133" t="s">
        <v>896</v>
      </c>
      <c r="H30" s="217" t="s">
        <v>897</v>
      </c>
      <c r="I30" s="143">
        <v>82601</v>
      </c>
      <c r="J30" s="218" t="s">
        <v>898</v>
      </c>
      <c r="K30" s="219" t="s">
        <v>899</v>
      </c>
      <c r="L30" s="232" t="s">
        <v>340</v>
      </c>
      <c r="M30" s="112"/>
      <c r="N30" s="112"/>
      <c r="O30" s="198">
        <v>400</v>
      </c>
      <c r="P30" s="171">
        <v>41760</v>
      </c>
      <c r="Q30" s="223" t="s">
        <v>928</v>
      </c>
    </row>
    <row r="31" spans="1:17" ht="26.4">
      <c r="A31" s="96">
        <v>29</v>
      </c>
      <c r="B31" s="67" t="s">
        <v>432</v>
      </c>
      <c r="C31" s="96" t="s">
        <v>433</v>
      </c>
      <c r="D31" s="96" t="s">
        <v>434</v>
      </c>
      <c r="E31" s="67" t="s">
        <v>435</v>
      </c>
      <c r="F31" s="181" t="s">
        <v>642</v>
      </c>
      <c r="G31" s="181" t="s">
        <v>22</v>
      </c>
      <c r="H31" s="182" t="s">
        <v>20</v>
      </c>
      <c r="I31" s="81">
        <v>83714</v>
      </c>
      <c r="J31" s="184" t="s">
        <v>643</v>
      </c>
      <c r="K31" s="181" t="s">
        <v>644</v>
      </c>
      <c r="L31" s="23" t="s">
        <v>359</v>
      </c>
      <c r="M31" s="96"/>
      <c r="N31" s="96"/>
      <c r="O31" s="177">
        <v>500</v>
      </c>
      <c r="P31" s="180">
        <v>41727</v>
      </c>
      <c r="Q31" s="181" t="s">
        <v>645</v>
      </c>
    </row>
    <row r="32" spans="1:17" ht="13.2">
      <c r="A32" s="77"/>
      <c r="B32" s="6"/>
      <c r="C32" s="77" t="s">
        <v>439</v>
      </c>
      <c r="D32" s="77"/>
      <c r="E32" s="6"/>
      <c r="F32" s="6"/>
      <c r="G32" s="6"/>
      <c r="H32" s="38"/>
      <c r="I32" s="38"/>
      <c r="J32" s="6"/>
      <c r="K32" s="6"/>
      <c r="L32" s="50"/>
      <c r="M32" s="77"/>
      <c r="N32" s="68"/>
      <c r="O32" s="6"/>
      <c r="P32" s="6"/>
      <c r="Q32" s="6"/>
    </row>
  </sheetData>
  <mergeCells count="1">
    <mergeCell ref="A1:O1"/>
  </mergeCells>
  <hyperlinks>
    <hyperlink ref="J16" r:id="rId1"/>
    <hyperlink ref="J31" r:id="rId2"/>
    <hyperlink ref="J26" r:id="rId3"/>
    <hyperlink ref="J21" r:id="rId4"/>
    <hyperlink ref="J15" r:id="rId5"/>
    <hyperlink ref="J9" r:id="rId6"/>
    <hyperlink ref="J8" r:id="rId7"/>
    <hyperlink ref="J4" r:id="rId8"/>
    <hyperlink ref="J7" r:id="rId9"/>
    <hyperlink ref="J6" r:id="rId10"/>
    <hyperlink ref="J24" r:id="rId11"/>
    <hyperlink ref="J30" r:id="rId12"/>
    <hyperlink ref="J14" r:id="rId13"/>
    <hyperlink ref="J3" r:id="rId14"/>
    <hyperlink ref="J23" r:id="rId15"/>
    <hyperlink ref="J28" r:id="rId16"/>
    <hyperlink ref="J13" r:id="rId17"/>
    <hyperlink ref="J20" r:id="rId18"/>
    <hyperlink ref="J29" r:id="rId19"/>
    <hyperlink ref="J10" r:id="rId20"/>
    <hyperlink ref="J19" r:id="rId21"/>
  </hyperlinks>
  <pageMargins left="0.7" right="0.7" top="0.75" bottom="0.75" header="0.3" footer="0.3"/>
  <pageSetup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topLeftCell="D13" workbookViewId="0">
      <selection activeCell="D13" sqref="A1:XFD1048576"/>
    </sheetView>
  </sheetViews>
  <sheetFormatPr defaultColWidth="8.88671875" defaultRowHeight="39" customHeight="1"/>
  <cols>
    <col min="1" max="1" width="2.44140625" style="46" customWidth="1"/>
    <col min="2" max="2" width="9.44140625" style="46" customWidth="1"/>
    <col min="3" max="3" width="8.88671875" style="46"/>
    <col min="4" max="4" width="6.109375" style="12" customWidth="1"/>
    <col min="5" max="5" width="9.6640625" style="12" customWidth="1"/>
    <col min="6" max="6" width="14" style="12" customWidth="1"/>
    <col min="7" max="7" width="15.33203125" style="12" customWidth="1"/>
    <col min="8" max="8" width="9.33203125" style="12" customWidth="1"/>
    <col min="9" max="9" width="3.88671875" style="14" customWidth="1"/>
    <col min="10" max="10" width="6.5546875" style="14" customWidth="1"/>
    <col min="11" max="11" width="26.5546875" style="12" customWidth="1"/>
    <col min="12" max="12" width="12.44140625" style="12" customWidth="1"/>
    <col min="13" max="13" width="9.6640625" style="46" customWidth="1"/>
    <col min="14" max="14" width="8.88671875" style="46" customWidth="1"/>
    <col min="15" max="15" width="8.88671875" style="12"/>
  </cols>
  <sheetData>
    <row r="1" spans="1:15" ht="13.2">
      <c r="A1" s="33"/>
      <c r="B1" s="302" t="s">
        <v>591</v>
      </c>
      <c r="C1" s="303"/>
      <c r="D1" s="303"/>
      <c r="E1" s="303"/>
      <c r="F1" s="303"/>
      <c r="G1" s="303"/>
      <c r="H1" s="303"/>
      <c r="I1" s="304"/>
      <c r="J1" s="304"/>
      <c r="K1" s="303"/>
      <c r="L1" s="303"/>
      <c r="M1" s="1"/>
      <c r="N1" s="1"/>
      <c r="O1" s="84"/>
    </row>
    <row r="2" spans="1:15" ht="34.200000000000003">
      <c r="A2" s="71" t="s">
        <v>0</v>
      </c>
      <c r="B2" s="71" t="s">
        <v>1</v>
      </c>
      <c r="C2" s="71" t="s">
        <v>2</v>
      </c>
      <c r="D2" s="18" t="s">
        <v>3</v>
      </c>
      <c r="E2" s="8" t="s">
        <v>4</v>
      </c>
      <c r="F2" s="72" t="s">
        <v>5</v>
      </c>
      <c r="G2" s="72" t="s">
        <v>6</v>
      </c>
      <c r="H2" s="72" t="s">
        <v>7</v>
      </c>
      <c r="I2" s="10" t="s">
        <v>8</v>
      </c>
      <c r="J2" s="10" t="s">
        <v>9</v>
      </c>
      <c r="K2" s="72" t="s">
        <v>10</v>
      </c>
      <c r="L2" s="72" t="s">
        <v>11</v>
      </c>
      <c r="M2" s="96" t="s">
        <v>443</v>
      </c>
      <c r="N2" s="96" t="s">
        <v>444</v>
      </c>
      <c r="O2" s="84"/>
    </row>
    <row r="3" spans="1:15" s="22" customFormat="1" ht="21">
      <c r="A3" s="96">
        <v>1</v>
      </c>
      <c r="B3" s="139" t="s">
        <v>712</v>
      </c>
      <c r="C3" s="139" t="s">
        <v>713</v>
      </c>
      <c r="D3" s="67"/>
      <c r="E3" s="160" t="s">
        <v>810</v>
      </c>
      <c r="F3" s="160" t="s">
        <v>866</v>
      </c>
      <c r="G3" s="160" t="s">
        <v>585</v>
      </c>
      <c r="H3" s="160" t="s">
        <v>22</v>
      </c>
      <c r="I3" s="191" t="s">
        <v>20</v>
      </c>
      <c r="J3" s="61">
        <v>83712</v>
      </c>
      <c r="K3" s="228" t="s">
        <v>822</v>
      </c>
      <c r="L3" s="160" t="s">
        <v>714</v>
      </c>
      <c r="M3" s="139" t="s">
        <v>864</v>
      </c>
      <c r="N3" s="141"/>
      <c r="O3" s="32"/>
    </row>
    <row r="4" spans="1:15" s="22" customFormat="1" ht="21">
      <c r="A4" s="112">
        <v>2</v>
      </c>
      <c r="B4" s="116" t="s">
        <v>210</v>
      </c>
      <c r="C4" s="116" t="s">
        <v>66</v>
      </c>
      <c r="D4" s="113"/>
      <c r="E4" s="138" t="s">
        <v>867</v>
      </c>
      <c r="F4" s="138" t="s">
        <v>212</v>
      </c>
      <c r="G4" s="138" t="s">
        <v>691</v>
      </c>
      <c r="H4" s="138" t="s">
        <v>38</v>
      </c>
      <c r="I4" s="145" t="s">
        <v>39</v>
      </c>
      <c r="J4" s="143">
        <v>99202</v>
      </c>
      <c r="K4" s="161" t="s">
        <v>868</v>
      </c>
      <c r="L4" s="138" t="s">
        <v>711</v>
      </c>
      <c r="M4" s="112"/>
      <c r="N4" s="149" t="s">
        <v>280</v>
      </c>
      <c r="O4" s="200"/>
    </row>
    <row r="5" spans="1:15" s="22" customFormat="1" ht="13.2">
      <c r="A5" s="112">
        <v>3</v>
      </c>
      <c r="B5" s="211" t="s">
        <v>1022</v>
      </c>
      <c r="C5" s="211" t="s">
        <v>558</v>
      </c>
      <c r="E5" s="176" t="s">
        <v>1026</v>
      </c>
      <c r="F5" s="176" t="s">
        <v>1029</v>
      </c>
      <c r="G5" s="176" t="s">
        <v>1027</v>
      </c>
      <c r="H5" s="176" t="s">
        <v>35</v>
      </c>
      <c r="I5" s="176" t="s">
        <v>20</v>
      </c>
      <c r="J5" s="242">
        <v>83843</v>
      </c>
      <c r="K5" s="243" t="s">
        <v>1028</v>
      </c>
      <c r="L5" s="243"/>
      <c r="M5" s="203">
        <v>50</v>
      </c>
      <c r="N5" s="149"/>
      <c r="O5" s="200"/>
    </row>
    <row r="6" spans="1:15" s="22" customFormat="1" ht="41.4">
      <c r="A6" s="112">
        <v>4</v>
      </c>
      <c r="B6" s="211" t="s">
        <v>901</v>
      </c>
      <c r="C6" s="211" t="s">
        <v>332</v>
      </c>
      <c r="D6" s="133" t="s">
        <v>906</v>
      </c>
      <c r="E6" s="133" t="s">
        <v>976</v>
      </c>
      <c r="F6" s="133" t="s">
        <v>977</v>
      </c>
      <c r="G6" s="133" t="s">
        <v>903</v>
      </c>
      <c r="H6" s="133" t="s">
        <v>22</v>
      </c>
      <c r="I6" s="217" t="s">
        <v>20</v>
      </c>
      <c r="J6" s="143">
        <v>83706</v>
      </c>
      <c r="K6" s="222" t="s">
        <v>904</v>
      </c>
      <c r="L6" s="133" t="s">
        <v>905</v>
      </c>
      <c r="M6" s="112"/>
      <c r="N6" s="221" t="s">
        <v>978</v>
      </c>
      <c r="O6" s="200"/>
    </row>
    <row r="7" spans="1:15" s="22" customFormat="1" ht="31.2">
      <c r="A7" s="112">
        <v>5</v>
      </c>
      <c r="B7" s="211" t="s">
        <v>790</v>
      </c>
      <c r="C7" s="211" t="s">
        <v>659</v>
      </c>
      <c r="D7" s="138" t="s">
        <v>869</v>
      </c>
      <c r="E7" s="138" t="s">
        <v>16</v>
      </c>
      <c r="F7" s="133" t="s">
        <v>788</v>
      </c>
      <c r="G7" s="133" t="s">
        <v>633</v>
      </c>
      <c r="H7" s="133" t="s">
        <v>19</v>
      </c>
      <c r="I7" s="217" t="s">
        <v>20</v>
      </c>
      <c r="J7" s="143">
        <v>83642</v>
      </c>
      <c r="K7" s="161" t="s">
        <v>793</v>
      </c>
      <c r="L7" s="133" t="s">
        <v>789</v>
      </c>
      <c r="M7" s="203">
        <v>50</v>
      </c>
      <c r="N7" s="221"/>
      <c r="O7" s="200"/>
    </row>
    <row r="8" spans="1:15" ht="13.2">
      <c r="A8" s="96">
        <v>6</v>
      </c>
      <c r="B8" s="139" t="s">
        <v>222</v>
      </c>
      <c r="C8" s="139" t="s">
        <v>223</v>
      </c>
      <c r="D8" s="67"/>
      <c r="E8" s="160" t="s">
        <v>224</v>
      </c>
      <c r="F8" s="160" t="s">
        <v>735</v>
      </c>
      <c r="G8" s="160" t="s">
        <v>736</v>
      </c>
      <c r="H8" s="160" t="s">
        <v>35</v>
      </c>
      <c r="I8" s="191" t="s">
        <v>20</v>
      </c>
      <c r="J8" s="61">
        <v>83843</v>
      </c>
      <c r="K8" s="234" t="s">
        <v>453</v>
      </c>
      <c r="L8" s="160" t="s">
        <v>737</v>
      </c>
      <c r="M8" s="201">
        <v>50</v>
      </c>
      <c r="N8" s="96"/>
      <c r="O8" s="84"/>
    </row>
    <row r="9" spans="1:15" ht="31.2">
      <c r="A9" s="112">
        <v>7</v>
      </c>
      <c r="B9" s="211" t="s">
        <v>658</v>
      </c>
      <c r="C9" s="211" t="s">
        <v>659</v>
      </c>
      <c r="D9" s="113"/>
      <c r="E9" s="138" t="s">
        <v>660</v>
      </c>
      <c r="F9" s="138" t="s">
        <v>90</v>
      </c>
      <c r="G9" s="138" t="s">
        <v>661</v>
      </c>
      <c r="H9" s="138" t="s">
        <v>662</v>
      </c>
      <c r="I9" s="217" t="s">
        <v>20</v>
      </c>
      <c r="J9" s="155">
        <v>83320</v>
      </c>
      <c r="K9" s="152" t="s">
        <v>663</v>
      </c>
      <c r="L9" s="138" t="s">
        <v>664</v>
      </c>
      <c r="M9" s="239">
        <v>50</v>
      </c>
      <c r="N9" s="211" t="s">
        <v>865</v>
      </c>
      <c r="O9" s="202"/>
    </row>
    <row r="10" spans="1:15" ht="21">
      <c r="A10" s="112">
        <v>8</v>
      </c>
      <c r="B10" s="116" t="s">
        <v>652</v>
      </c>
      <c r="C10" s="116" t="s">
        <v>755</v>
      </c>
      <c r="D10" s="113"/>
      <c r="E10" s="138" t="s">
        <v>870</v>
      </c>
      <c r="F10" s="138" t="s">
        <v>756</v>
      </c>
      <c r="G10" s="138" t="s">
        <v>655</v>
      </c>
      <c r="H10" s="138" t="s">
        <v>757</v>
      </c>
      <c r="I10" s="145" t="s">
        <v>20</v>
      </c>
      <c r="J10" s="143">
        <v>83522</v>
      </c>
      <c r="K10" s="229" t="s">
        <v>656</v>
      </c>
      <c r="L10" s="138" t="s">
        <v>758</v>
      </c>
      <c r="M10" s="203">
        <v>50</v>
      </c>
      <c r="N10" s="236"/>
      <c r="O10" s="202"/>
    </row>
    <row r="11" spans="1:15" ht="21">
      <c r="A11" s="112">
        <v>9</v>
      </c>
      <c r="B11" s="116" t="s">
        <v>551</v>
      </c>
      <c r="C11" s="116" t="s">
        <v>552</v>
      </c>
      <c r="D11" s="113"/>
      <c r="E11" s="138" t="s">
        <v>871</v>
      </c>
      <c r="F11" s="138" t="s">
        <v>872</v>
      </c>
      <c r="G11" s="138" t="s">
        <v>554</v>
      </c>
      <c r="H11" s="138" t="s">
        <v>555</v>
      </c>
      <c r="I11" s="145" t="s">
        <v>20</v>
      </c>
      <c r="J11" s="143">
        <v>83330</v>
      </c>
      <c r="K11" s="229" t="s">
        <v>873</v>
      </c>
      <c r="L11" s="138" t="s">
        <v>557</v>
      </c>
      <c r="M11" s="203"/>
      <c r="N11" s="237" t="s">
        <v>744</v>
      </c>
      <c r="O11" s="202"/>
    </row>
    <row r="12" spans="1:15" ht="21">
      <c r="A12" s="96">
        <v>10</v>
      </c>
      <c r="B12" s="96" t="s">
        <v>57</v>
      </c>
      <c r="C12" s="96" t="s">
        <v>15</v>
      </c>
      <c r="D12" s="67"/>
      <c r="E12" s="67" t="s">
        <v>58</v>
      </c>
      <c r="F12" s="67" t="s">
        <v>59</v>
      </c>
      <c r="G12" s="67" t="s">
        <v>60</v>
      </c>
      <c r="H12" s="67" t="s">
        <v>61</v>
      </c>
      <c r="I12" s="81" t="s">
        <v>20</v>
      </c>
      <c r="J12" s="81" t="s">
        <v>62</v>
      </c>
      <c r="K12" s="87" t="s">
        <v>455</v>
      </c>
      <c r="L12" s="67" t="s">
        <v>63</v>
      </c>
      <c r="M12" s="96">
        <v>50</v>
      </c>
      <c r="N12" s="139"/>
      <c r="O12" s="84"/>
    </row>
    <row r="13" spans="1:15" ht="13.2">
      <c r="A13" s="112">
        <v>11</v>
      </c>
      <c r="B13" s="116" t="s">
        <v>748</v>
      </c>
      <c r="C13" s="116" t="s">
        <v>749</v>
      </c>
      <c r="D13" s="113"/>
      <c r="E13" s="113"/>
      <c r="F13" s="138" t="s">
        <v>42</v>
      </c>
      <c r="G13" s="138" t="s">
        <v>750</v>
      </c>
      <c r="H13" s="138" t="s">
        <v>751</v>
      </c>
      <c r="I13" s="156" t="s">
        <v>20</v>
      </c>
      <c r="J13" s="155">
        <v>83638</v>
      </c>
      <c r="K13" s="157"/>
      <c r="L13" s="138" t="s">
        <v>752</v>
      </c>
      <c r="M13" s="203">
        <v>50</v>
      </c>
      <c r="N13" s="116"/>
      <c r="O13" s="202"/>
    </row>
    <row r="14" spans="1:15" ht="21">
      <c r="A14" s="96">
        <v>12</v>
      </c>
      <c r="B14" s="139" t="s">
        <v>739</v>
      </c>
      <c r="C14" s="96" t="s">
        <v>66</v>
      </c>
      <c r="D14" s="67"/>
      <c r="E14" s="67" t="s">
        <v>228</v>
      </c>
      <c r="F14" s="67" t="s">
        <v>67</v>
      </c>
      <c r="G14" s="67" t="s">
        <v>21</v>
      </c>
      <c r="H14" s="67" t="s">
        <v>22</v>
      </c>
      <c r="I14" s="61" t="s">
        <v>20</v>
      </c>
      <c r="J14" s="61">
        <v>83712</v>
      </c>
      <c r="K14" s="231" t="s">
        <v>1030</v>
      </c>
      <c r="L14" s="67" t="s">
        <v>68</v>
      </c>
      <c r="M14" s="201">
        <v>50</v>
      </c>
      <c r="N14" s="96"/>
      <c r="O14" s="84"/>
    </row>
    <row r="15" spans="1:15" ht="13.2">
      <c r="A15" s="112">
        <v>13</v>
      </c>
      <c r="B15" s="116" t="s">
        <v>958</v>
      </c>
      <c r="C15" s="116" t="s">
        <v>959</v>
      </c>
      <c r="D15" s="113"/>
      <c r="E15" s="113"/>
      <c r="F15" s="138" t="s">
        <v>42</v>
      </c>
      <c r="G15" s="138" t="s">
        <v>609</v>
      </c>
      <c r="H15" s="138" t="s">
        <v>751</v>
      </c>
      <c r="I15" s="145" t="s">
        <v>20</v>
      </c>
      <c r="J15" s="143">
        <v>83638</v>
      </c>
      <c r="K15" s="148"/>
      <c r="L15" s="138" t="s">
        <v>960</v>
      </c>
      <c r="M15" s="203">
        <v>75</v>
      </c>
      <c r="N15" s="112"/>
      <c r="O15" s="202"/>
    </row>
    <row r="16" spans="1:15" ht="13.2">
      <c r="A16" s="112">
        <v>14</v>
      </c>
      <c r="B16" s="116" t="s">
        <v>720</v>
      </c>
      <c r="C16" s="116" t="s">
        <v>189</v>
      </c>
      <c r="D16" s="113"/>
      <c r="E16" s="113"/>
      <c r="F16" s="138" t="s">
        <v>717</v>
      </c>
      <c r="G16" s="138" t="s">
        <v>706</v>
      </c>
      <c r="H16" s="138" t="s">
        <v>707</v>
      </c>
      <c r="I16" s="145" t="s">
        <v>39</v>
      </c>
      <c r="J16" s="143">
        <v>98036</v>
      </c>
      <c r="K16" s="148"/>
      <c r="L16" s="138" t="s">
        <v>709</v>
      </c>
      <c r="M16" s="203">
        <v>75</v>
      </c>
      <c r="N16" s="116" t="s">
        <v>721</v>
      </c>
      <c r="O16" s="202"/>
    </row>
    <row r="17" spans="1:15" ht="13.2">
      <c r="A17" s="96">
        <v>15</v>
      </c>
      <c r="B17" s="96" t="s">
        <v>69</v>
      </c>
      <c r="C17" s="96" t="s">
        <v>53</v>
      </c>
      <c r="D17" s="67"/>
      <c r="E17" s="67" t="s">
        <v>158</v>
      </c>
      <c r="F17" s="67" t="s">
        <v>0</v>
      </c>
      <c r="G17" s="67" t="s">
        <v>70</v>
      </c>
      <c r="H17" s="67" t="s">
        <v>22</v>
      </c>
      <c r="I17" s="61" t="s">
        <v>20</v>
      </c>
      <c r="J17" s="61">
        <v>83702</v>
      </c>
      <c r="K17" s="51" t="s">
        <v>472</v>
      </c>
      <c r="L17" s="67" t="s">
        <v>72</v>
      </c>
      <c r="M17" s="190">
        <v>50</v>
      </c>
      <c r="N17" s="96"/>
      <c r="O17" s="84"/>
    </row>
    <row r="18" spans="1:15" ht="21">
      <c r="A18" s="112">
        <v>16</v>
      </c>
      <c r="B18" s="116" t="s">
        <v>95</v>
      </c>
      <c r="C18" s="116" t="s">
        <v>96</v>
      </c>
      <c r="D18" s="113"/>
      <c r="E18" s="159" t="s">
        <v>883</v>
      </c>
      <c r="F18" s="138" t="s">
        <v>742</v>
      </c>
      <c r="G18" s="138" t="s">
        <v>99</v>
      </c>
      <c r="H18" s="138" t="s">
        <v>100</v>
      </c>
      <c r="I18" s="145" t="s">
        <v>20</v>
      </c>
      <c r="J18" s="143">
        <v>83301</v>
      </c>
      <c r="K18" s="44" t="str">
        <f>HYPERLINK("https://ui.constantcontact.com/rnavmap/evaluate.rnav?activepage=subscriber.browse&amp;action=detail&amp;seq=11&amp;nback=/rnavmap/em/contacts/browse?%26listId=8%26sortColumn=emailAddress%26sortDirection=asc%26","brianh@mvrmc.org")</f>
        <v>brianh@mvrmc.org</v>
      </c>
      <c r="L18" s="60" t="s">
        <v>101</v>
      </c>
      <c r="M18" s="205">
        <v>50</v>
      </c>
      <c r="N18" s="116" t="s">
        <v>865</v>
      </c>
      <c r="O18" s="202"/>
    </row>
    <row r="19" spans="1:15" ht="21">
      <c r="A19" s="112">
        <v>17</v>
      </c>
      <c r="B19" s="116" t="s">
        <v>102</v>
      </c>
      <c r="C19" s="116" t="s">
        <v>103</v>
      </c>
      <c r="D19" s="138" t="s">
        <v>588</v>
      </c>
      <c r="E19" s="138" t="s">
        <v>874</v>
      </c>
      <c r="F19" s="138" t="s">
        <v>584</v>
      </c>
      <c r="G19" s="138" t="s">
        <v>585</v>
      </c>
      <c r="H19" s="138" t="s">
        <v>22</v>
      </c>
      <c r="I19" s="145" t="s">
        <v>20</v>
      </c>
      <c r="J19" s="143">
        <v>83712</v>
      </c>
      <c r="K19" s="204" t="s">
        <v>875</v>
      </c>
      <c r="L19" s="138" t="s">
        <v>876</v>
      </c>
      <c r="M19" s="205"/>
      <c r="N19" s="236" t="s">
        <v>744</v>
      </c>
      <c r="O19" s="202"/>
    </row>
    <row r="20" spans="1:15" ht="13.2">
      <c r="A20" s="112">
        <v>18</v>
      </c>
      <c r="B20" s="116" t="s">
        <v>759</v>
      </c>
      <c r="C20" s="116" t="s">
        <v>25</v>
      </c>
      <c r="D20" s="113"/>
      <c r="E20" s="138" t="s">
        <v>16</v>
      </c>
      <c r="F20" s="138" t="s">
        <v>760</v>
      </c>
      <c r="G20" s="138" t="s">
        <v>884</v>
      </c>
      <c r="H20" s="138" t="s">
        <v>22</v>
      </c>
      <c r="I20" s="145" t="s">
        <v>20</v>
      </c>
      <c r="J20" s="143">
        <v>83705</v>
      </c>
      <c r="K20" s="204" t="s">
        <v>885</v>
      </c>
      <c r="L20" s="138" t="s">
        <v>886</v>
      </c>
      <c r="M20" s="205"/>
      <c r="N20" s="211" t="s">
        <v>951</v>
      </c>
      <c r="O20" s="202"/>
    </row>
    <row r="21" spans="1:15" ht="21">
      <c r="A21" s="96">
        <v>19</v>
      </c>
      <c r="B21" s="96" t="s">
        <v>232</v>
      </c>
      <c r="C21" s="96" t="s">
        <v>233</v>
      </c>
      <c r="D21" s="67" t="s">
        <v>75</v>
      </c>
      <c r="E21" s="67" t="s">
        <v>235</v>
      </c>
      <c r="F21" s="67" t="s">
        <v>225</v>
      </c>
      <c r="G21" s="67" t="s">
        <v>226</v>
      </c>
      <c r="H21" s="67" t="s">
        <v>35</v>
      </c>
      <c r="I21" s="81" t="s">
        <v>20</v>
      </c>
      <c r="J21" s="81">
        <v>83843</v>
      </c>
      <c r="K21" s="51" t="s">
        <v>477</v>
      </c>
      <c r="L21" s="67" t="s">
        <v>236</v>
      </c>
      <c r="M21" s="201">
        <v>50</v>
      </c>
      <c r="N21" s="96"/>
      <c r="O21" s="84"/>
    </row>
    <row r="22" spans="1:15" ht="21">
      <c r="A22" s="112">
        <v>20</v>
      </c>
      <c r="B22" s="211" t="s">
        <v>107</v>
      </c>
      <c r="C22" s="211" t="s">
        <v>108</v>
      </c>
      <c r="D22" s="138" t="s">
        <v>109</v>
      </c>
      <c r="E22" s="138" t="s">
        <v>857</v>
      </c>
      <c r="F22" s="133" t="s">
        <v>779</v>
      </c>
      <c r="G22" s="133" t="s">
        <v>780</v>
      </c>
      <c r="H22" s="133" t="s">
        <v>113</v>
      </c>
      <c r="I22" s="215" t="s">
        <v>20</v>
      </c>
      <c r="J22" s="155">
        <v>83501</v>
      </c>
      <c r="K22" s="204" t="s">
        <v>478</v>
      </c>
      <c r="L22" s="133" t="s">
        <v>114</v>
      </c>
      <c r="M22" s="203">
        <v>50</v>
      </c>
      <c r="N22" s="112"/>
      <c r="O22" s="202"/>
    </row>
    <row r="23" spans="1:15" ht="21">
      <c r="A23" s="112">
        <v>21</v>
      </c>
      <c r="B23" s="116" t="s">
        <v>825</v>
      </c>
      <c r="C23" s="116" t="s">
        <v>116</v>
      </c>
      <c r="D23" s="113"/>
      <c r="E23" s="113"/>
      <c r="F23" s="138" t="s">
        <v>826</v>
      </c>
      <c r="G23" s="138" t="s">
        <v>887</v>
      </c>
      <c r="H23" s="138" t="s">
        <v>849</v>
      </c>
      <c r="I23" s="156" t="s">
        <v>850</v>
      </c>
      <c r="J23" s="155">
        <v>53214</v>
      </c>
      <c r="K23" s="204" t="s">
        <v>946</v>
      </c>
      <c r="L23" s="138" t="s">
        <v>851</v>
      </c>
      <c r="M23" s="203">
        <v>75</v>
      </c>
      <c r="N23" s="116" t="s">
        <v>975</v>
      </c>
      <c r="O23" s="202"/>
    </row>
    <row r="24" spans="1:15" ht="21">
      <c r="A24" s="112">
        <v>22</v>
      </c>
      <c r="B24" s="116" t="s">
        <v>821</v>
      </c>
      <c r="C24" s="116" t="s">
        <v>25</v>
      </c>
      <c r="D24" s="138" t="s">
        <v>547</v>
      </c>
      <c r="E24" s="138" t="s">
        <v>818</v>
      </c>
      <c r="F24" s="138" t="s">
        <v>584</v>
      </c>
      <c r="G24" s="138" t="s">
        <v>585</v>
      </c>
      <c r="H24" s="138" t="s">
        <v>22</v>
      </c>
      <c r="I24" s="156" t="s">
        <v>20</v>
      </c>
      <c r="J24" s="155">
        <v>83712</v>
      </c>
      <c r="K24" s="204" t="s">
        <v>819</v>
      </c>
      <c r="L24" s="138" t="s">
        <v>820</v>
      </c>
      <c r="M24" s="203">
        <v>50</v>
      </c>
      <c r="N24" s="112"/>
      <c r="O24" s="202"/>
    </row>
    <row r="25" spans="1:15" ht="13.2">
      <c r="A25" s="112">
        <v>23</v>
      </c>
      <c r="B25" s="116" t="s">
        <v>237</v>
      </c>
      <c r="C25" s="116" t="s">
        <v>859</v>
      </c>
      <c r="D25" s="138"/>
      <c r="E25" s="138"/>
      <c r="F25" s="138" t="s">
        <v>860</v>
      </c>
      <c r="G25" s="138" t="s">
        <v>861</v>
      </c>
      <c r="H25" s="138" t="s">
        <v>79</v>
      </c>
      <c r="I25" s="156" t="s">
        <v>20</v>
      </c>
      <c r="J25" s="155">
        <v>83404</v>
      </c>
      <c r="K25" s="204" t="s">
        <v>877</v>
      </c>
      <c r="L25" s="138" t="s">
        <v>862</v>
      </c>
      <c r="M25" s="203">
        <v>50</v>
      </c>
      <c r="N25" s="112"/>
      <c r="O25" s="202"/>
    </row>
    <row r="26" spans="1:15" ht="21">
      <c r="A26" s="112">
        <v>24</v>
      </c>
      <c r="B26" s="116" t="s">
        <v>422</v>
      </c>
      <c r="C26" s="116" t="s">
        <v>145</v>
      </c>
      <c r="D26" s="113"/>
      <c r="E26" s="133" t="s">
        <v>423</v>
      </c>
      <c r="F26" s="138" t="s">
        <v>241</v>
      </c>
      <c r="G26" s="133" t="s">
        <v>767</v>
      </c>
      <c r="H26" s="133" t="s">
        <v>22</v>
      </c>
      <c r="I26" s="215" t="s">
        <v>20</v>
      </c>
      <c r="J26" s="155">
        <v>83704</v>
      </c>
      <c r="K26" s="216" t="s">
        <v>424</v>
      </c>
      <c r="L26" s="133" t="s">
        <v>768</v>
      </c>
      <c r="M26" s="203">
        <v>50</v>
      </c>
      <c r="N26" s="211" t="s">
        <v>770</v>
      </c>
      <c r="O26" s="202"/>
    </row>
    <row r="27" spans="1:15" ht="21">
      <c r="A27" s="112">
        <v>25</v>
      </c>
      <c r="B27" s="116" t="s">
        <v>761</v>
      </c>
      <c r="C27" s="116" t="s">
        <v>189</v>
      </c>
      <c r="D27" s="113"/>
      <c r="E27" s="133" t="s">
        <v>794</v>
      </c>
      <c r="F27" s="133" t="s">
        <v>795</v>
      </c>
      <c r="G27" s="133" t="s">
        <v>796</v>
      </c>
      <c r="H27" s="133" t="s">
        <v>797</v>
      </c>
      <c r="I27" s="215" t="s">
        <v>20</v>
      </c>
      <c r="J27" s="155">
        <v>83213</v>
      </c>
      <c r="K27" s="216" t="s">
        <v>798</v>
      </c>
      <c r="L27" s="133" t="s">
        <v>799</v>
      </c>
      <c r="M27" s="203">
        <v>50</v>
      </c>
      <c r="N27" s="116"/>
      <c r="O27" s="202"/>
    </row>
    <row r="28" spans="1:15" ht="21">
      <c r="A28" s="112">
        <v>26</v>
      </c>
      <c r="B28" s="116" t="s">
        <v>740</v>
      </c>
      <c r="C28" s="116" t="s">
        <v>741</v>
      </c>
      <c r="D28" s="113"/>
      <c r="E28" s="113"/>
      <c r="F28" s="138" t="s">
        <v>742</v>
      </c>
      <c r="G28" s="138" t="s">
        <v>811</v>
      </c>
      <c r="H28" s="138" t="s">
        <v>100</v>
      </c>
      <c r="I28" s="156" t="s">
        <v>20</v>
      </c>
      <c r="J28" s="155">
        <v>83301</v>
      </c>
      <c r="K28" s="148"/>
      <c r="L28" s="138" t="s">
        <v>743</v>
      </c>
      <c r="M28" s="203">
        <v>75</v>
      </c>
      <c r="N28" s="116"/>
      <c r="O28" s="202"/>
    </row>
    <row r="29" spans="1:15" ht="21">
      <c r="A29" s="112">
        <v>27</v>
      </c>
      <c r="B29" s="116" t="s">
        <v>802</v>
      </c>
      <c r="C29" s="116" t="s">
        <v>803</v>
      </c>
      <c r="D29" s="113"/>
      <c r="E29" s="138" t="s">
        <v>810</v>
      </c>
      <c r="F29" s="138" t="s">
        <v>805</v>
      </c>
      <c r="G29" s="138" t="s">
        <v>806</v>
      </c>
      <c r="H29" s="138" t="s">
        <v>807</v>
      </c>
      <c r="I29" s="156" t="s">
        <v>20</v>
      </c>
      <c r="J29" s="155">
        <v>83338</v>
      </c>
      <c r="K29" s="204" t="s">
        <v>808</v>
      </c>
      <c r="L29" s="138" t="s">
        <v>809</v>
      </c>
      <c r="M29" s="203">
        <v>50</v>
      </c>
      <c r="N29" s="116"/>
      <c r="O29" s="202"/>
    </row>
    <row r="30" spans="1:15" ht="21">
      <c r="A30" s="112">
        <v>28</v>
      </c>
      <c r="B30" s="211" t="s">
        <v>987</v>
      </c>
      <c r="C30" s="211" t="s">
        <v>988</v>
      </c>
      <c r="D30" s="113"/>
      <c r="E30" s="138"/>
      <c r="F30" s="133" t="s">
        <v>989</v>
      </c>
      <c r="G30" s="138"/>
      <c r="H30" s="133" t="s">
        <v>100</v>
      </c>
      <c r="I30" s="215" t="s">
        <v>20</v>
      </c>
      <c r="J30" s="155">
        <v>83301</v>
      </c>
      <c r="K30" s="216" t="s">
        <v>990</v>
      </c>
      <c r="L30" s="133" t="s">
        <v>991</v>
      </c>
      <c r="M30" s="203">
        <v>75</v>
      </c>
      <c r="N30" s="116"/>
      <c r="O30" s="202"/>
    </row>
    <row r="31" spans="1:15" ht="31.2">
      <c r="A31" s="96">
        <v>29</v>
      </c>
      <c r="B31" s="96" t="s">
        <v>122</v>
      </c>
      <c r="C31" s="96" t="s">
        <v>123</v>
      </c>
      <c r="D31" s="67" t="s">
        <v>0</v>
      </c>
      <c r="E31" s="67" t="s">
        <v>124</v>
      </c>
      <c r="F31" s="67" t="s">
        <v>98</v>
      </c>
      <c r="G31" s="67" t="s">
        <v>99</v>
      </c>
      <c r="H31" s="67" t="s">
        <v>100</v>
      </c>
      <c r="I31" s="81" t="s">
        <v>20</v>
      </c>
      <c r="J31" s="81">
        <v>83301</v>
      </c>
      <c r="K31" s="51" t="s">
        <v>486</v>
      </c>
      <c r="L31" s="92" t="s">
        <v>125</v>
      </c>
      <c r="M31" s="39">
        <v>50</v>
      </c>
      <c r="N31" s="96"/>
      <c r="O31" s="84"/>
    </row>
    <row r="32" spans="1:15" ht="21">
      <c r="A32" s="96">
        <v>30</v>
      </c>
      <c r="B32" s="96" t="s">
        <v>127</v>
      </c>
      <c r="C32" s="96" t="s">
        <v>128</v>
      </c>
      <c r="D32" s="67" t="s">
        <v>0</v>
      </c>
      <c r="E32" s="67" t="s">
        <v>245</v>
      </c>
      <c r="F32" s="67" t="s">
        <v>129</v>
      </c>
      <c r="G32" s="160" t="s">
        <v>689</v>
      </c>
      <c r="H32" s="67" t="s">
        <v>22</v>
      </c>
      <c r="I32" s="61" t="s">
        <v>20</v>
      </c>
      <c r="J32" s="61">
        <v>83702</v>
      </c>
      <c r="K32" s="99" t="s">
        <v>487</v>
      </c>
      <c r="L32" s="67" t="s">
        <v>246</v>
      </c>
      <c r="M32" s="201">
        <v>50</v>
      </c>
      <c r="N32" s="96"/>
      <c r="O32" s="84"/>
    </row>
    <row r="33" spans="1:15" ht="37.5" customHeight="1">
      <c r="A33" s="96">
        <v>31</v>
      </c>
      <c r="B33" s="96" t="s">
        <v>144</v>
      </c>
      <c r="C33" s="96" t="s">
        <v>145</v>
      </c>
      <c r="D33" s="67"/>
      <c r="E33" s="67" t="s">
        <v>146</v>
      </c>
      <c r="F33" s="67" t="s">
        <v>147</v>
      </c>
      <c r="G33" s="67" t="s">
        <v>338</v>
      </c>
      <c r="H33" s="67" t="s">
        <v>19</v>
      </c>
      <c r="I33" s="61" t="s">
        <v>20</v>
      </c>
      <c r="J33" s="61">
        <v>83680</v>
      </c>
      <c r="K33" s="51" t="s">
        <v>492</v>
      </c>
      <c r="L33" s="67" t="s">
        <v>339</v>
      </c>
      <c r="M33" s="201">
        <v>50</v>
      </c>
      <c r="N33" s="96"/>
      <c r="O33" s="98"/>
    </row>
    <row r="34" spans="1:15" ht="37.5" customHeight="1">
      <c r="A34" s="112">
        <v>32</v>
      </c>
      <c r="B34" s="116" t="s">
        <v>254</v>
      </c>
      <c r="C34" s="116" t="s">
        <v>255</v>
      </c>
      <c r="D34" s="138" t="s">
        <v>919</v>
      </c>
      <c r="E34" s="138" t="s">
        <v>920</v>
      </c>
      <c r="F34" s="138" t="s">
        <v>136</v>
      </c>
      <c r="G34" s="138" t="s">
        <v>256</v>
      </c>
      <c r="H34" s="138" t="s">
        <v>22</v>
      </c>
      <c r="I34" s="145" t="s">
        <v>20</v>
      </c>
      <c r="J34" s="143">
        <v>83706</v>
      </c>
      <c r="K34" s="204" t="s">
        <v>921</v>
      </c>
      <c r="L34" s="138" t="s">
        <v>257</v>
      </c>
      <c r="M34" s="203">
        <v>50</v>
      </c>
      <c r="N34" s="116"/>
      <c r="O34" s="98"/>
    </row>
    <row r="35" spans="1:15" ht="37.5" customHeight="1">
      <c r="A35" s="112">
        <v>33</v>
      </c>
      <c r="B35" s="211" t="s">
        <v>611</v>
      </c>
      <c r="C35" s="211" t="s">
        <v>612</v>
      </c>
      <c r="D35" s="138"/>
      <c r="E35" s="138"/>
      <c r="F35" s="133" t="s">
        <v>779</v>
      </c>
      <c r="G35" s="133" t="s">
        <v>780</v>
      </c>
      <c r="H35" s="133" t="s">
        <v>113</v>
      </c>
      <c r="I35" s="217" t="s">
        <v>20</v>
      </c>
      <c r="J35" s="143">
        <v>83501</v>
      </c>
      <c r="K35" s="216" t="s">
        <v>930</v>
      </c>
      <c r="L35" s="133" t="s">
        <v>931</v>
      </c>
      <c r="M35" s="203">
        <v>50</v>
      </c>
      <c r="N35" s="116"/>
      <c r="O35" s="98"/>
    </row>
    <row r="36" spans="1:15" ht="37.5" customHeight="1">
      <c r="A36" s="112">
        <v>34</v>
      </c>
      <c r="B36" s="116" t="s">
        <v>812</v>
      </c>
      <c r="C36" s="116" t="s">
        <v>813</v>
      </c>
      <c r="D36" s="113"/>
      <c r="E36" s="138" t="s">
        <v>547</v>
      </c>
      <c r="F36" s="138" t="s">
        <v>814</v>
      </c>
      <c r="G36" s="138" t="s">
        <v>815</v>
      </c>
      <c r="H36" s="138" t="s">
        <v>22</v>
      </c>
      <c r="I36" s="145" t="s">
        <v>20</v>
      </c>
      <c r="J36" s="143">
        <v>83712</v>
      </c>
      <c r="K36" s="204" t="s">
        <v>816</v>
      </c>
      <c r="L36" s="138" t="s">
        <v>817</v>
      </c>
      <c r="M36" s="203">
        <v>50</v>
      </c>
      <c r="N36" s="112"/>
      <c r="O36" s="98"/>
    </row>
    <row r="37" spans="1:15" ht="21">
      <c r="A37" s="96">
        <v>35</v>
      </c>
      <c r="B37" s="96" t="s">
        <v>262</v>
      </c>
      <c r="C37" s="96" t="s">
        <v>263</v>
      </c>
      <c r="D37" s="67"/>
      <c r="E37" s="67" t="s">
        <v>16</v>
      </c>
      <c r="F37" s="67" t="s">
        <v>147</v>
      </c>
      <c r="G37" s="67" t="s">
        <v>264</v>
      </c>
      <c r="H37" s="67" t="s">
        <v>19</v>
      </c>
      <c r="I37" s="61" t="s">
        <v>20</v>
      </c>
      <c r="J37" s="61">
        <v>83642</v>
      </c>
      <c r="K37" s="99" t="s">
        <v>494</v>
      </c>
      <c r="L37" s="67" t="s">
        <v>339</v>
      </c>
      <c r="M37" s="201">
        <v>50</v>
      </c>
      <c r="N37" s="96"/>
      <c r="O37" s="98" t="s">
        <v>495</v>
      </c>
    </row>
    <row r="38" spans="1:15" ht="31.2">
      <c r="A38" s="112">
        <v>36</v>
      </c>
      <c r="B38" s="116" t="s">
        <v>665</v>
      </c>
      <c r="C38" s="116" t="s">
        <v>197</v>
      </c>
      <c r="D38" s="113"/>
      <c r="E38" s="138" t="s">
        <v>666</v>
      </c>
      <c r="F38" s="138" t="s">
        <v>90</v>
      </c>
      <c r="G38" s="138" t="s">
        <v>667</v>
      </c>
      <c r="H38" s="138" t="s">
        <v>668</v>
      </c>
      <c r="I38" s="217" t="s">
        <v>20</v>
      </c>
      <c r="J38" s="143">
        <v>83349</v>
      </c>
      <c r="K38" s="192" t="s">
        <v>669</v>
      </c>
      <c r="L38" s="193" t="s">
        <v>670</v>
      </c>
      <c r="M38" s="240">
        <v>50</v>
      </c>
      <c r="N38" s="211" t="s">
        <v>865</v>
      </c>
      <c r="O38" s="98"/>
    </row>
    <row r="39" spans="1:15" ht="21">
      <c r="A39" s="112"/>
      <c r="B39" s="116" t="s">
        <v>496</v>
      </c>
      <c r="C39" s="116" t="s">
        <v>116</v>
      </c>
      <c r="D39" s="113"/>
      <c r="E39" s="138"/>
      <c r="F39" s="138" t="s">
        <v>783</v>
      </c>
      <c r="G39" s="138" t="s">
        <v>1023</v>
      </c>
      <c r="H39" s="138" t="s">
        <v>785</v>
      </c>
      <c r="I39" s="217" t="s">
        <v>39</v>
      </c>
      <c r="J39" s="143">
        <v>98136</v>
      </c>
      <c r="K39" s="241" t="s">
        <v>1025</v>
      </c>
      <c r="L39" s="193" t="s">
        <v>1024</v>
      </c>
      <c r="M39" s="240">
        <v>75</v>
      </c>
      <c r="N39" s="211"/>
      <c r="O39" s="98"/>
    </row>
    <row r="40" spans="1:15" s="22" customFormat="1" ht="21">
      <c r="A40" s="112">
        <v>37</v>
      </c>
      <c r="B40" s="116" t="s">
        <v>725</v>
      </c>
      <c r="C40" s="116" t="s">
        <v>25</v>
      </c>
      <c r="D40" s="113"/>
      <c r="E40" s="113"/>
      <c r="F40" s="138" t="s">
        <v>722</v>
      </c>
      <c r="G40" s="138" t="s">
        <v>726</v>
      </c>
      <c r="H40" s="138" t="s">
        <v>376</v>
      </c>
      <c r="I40" s="145" t="s">
        <v>20</v>
      </c>
      <c r="J40" s="143">
        <v>83686</v>
      </c>
      <c r="K40" s="157"/>
      <c r="L40" s="133" t="s">
        <v>727</v>
      </c>
      <c r="M40" s="203">
        <v>75</v>
      </c>
      <c r="N40" s="112"/>
      <c r="O40" s="200"/>
    </row>
    <row r="41" spans="1:15" s="22" customFormat="1" ht="13.2">
      <c r="A41" s="112">
        <v>38</v>
      </c>
      <c r="B41" s="211" t="s">
        <v>781</v>
      </c>
      <c r="C41" s="211" t="s">
        <v>782</v>
      </c>
      <c r="D41" s="113"/>
      <c r="E41" s="113"/>
      <c r="F41" s="133" t="s">
        <v>783</v>
      </c>
      <c r="G41" s="133" t="s">
        <v>784</v>
      </c>
      <c r="H41" s="133" t="s">
        <v>785</v>
      </c>
      <c r="I41" s="217" t="s">
        <v>39</v>
      </c>
      <c r="J41" s="143">
        <v>98109</v>
      </c>
      <c r="K41" s="157"/>
      <c r="L41" s="133" t="s">
        <v>786</v>
      </c>
      <c r="M41" s="203">
        <v>50</v>
      </c>
      <c r="N41" s="236" t="s">
        <v>787</v>
      </c>
      <c r="O41" s="200"/>
    </row>
    <row r="42" spans="1:15" s="22" customFormat="1" ht="31.2">
      <c r="A42" s="112">
        <v>39</v>
      </c>
      <c r="B42" s="211" t="s">
        <v>771</v>
      </c>
      <c r="C42" s="211" t="s">
        <v>772</v>
      </c>
      <c r="D42" s="133" t="s">
        <v>773</v>
      </c>
      <c r="E42" s="133" t="s">
        <v>778</v>
      </c>
      <c r="F42" s="133" t="s">
        <v>779</v>
      </c>
      <c r="G42" s="133" t="s">
        <v>780</v>
      </c>
      <c r="H42" s="133" t="s">
        <v>113</v>
      </c>
      <c r="I42" s="217" t="s">
        <v>20</v>
      </c>
      <c r="J42" s="143">
        <v>83501</v>
      </c>
      <c r="K42" s="216" t="s">
        <v>776</v>
      </c>
      <c r="L42" s="133" t="s">
        <v>777</v>
      </c>
      <c r="M42" s="203">
        <v>50</v>
      </c>
      <c r="N42" s="112"/>
      <c r="O42" s="200"/>
    </row>
    <row r="43" spans="1:15" ht="21">
      <c r="A43" s="96">
        <v>40</v>
      </c>
      <c r="B43" s="96" t="s">
        <v>273</v>
      </c>
      <c r="C43" s="96" t="s">
        <v>274</v>
      </c>
      <c r="D43" s="67" t="s">
        <v>0</v>
      </c>
      <c r="E43" s="67" t="s">
        <v>275</v>
      </c>
      <c r="F43" s="67" t="s">
        <v>252</v>
      </c>
      <c r="G43" s="160" t="s">
        <v>689</v>
      </c>
      <c r="H43" s="67" t="s">
        <v>22</v>
      </c>
      <c r="I43" s="61" t="s">
        <v>20</v>
      </c>
      <c r="J43" s="61">
        <v>83702</v>
      </c>
      <c r="K43" s="51" t="s">
        <v>499</v>
      </c>
      <c r="L43" s="160" t="s">
        <v>690</v>
      </c>
      <c r="M43" s="201">
        <v>50</v>
      </c>
      <c r="N43" s="96"/>
      <c r="O43" s="84"/>
    </row>
    <row r="44" spans="1:15" ht="13.2">
      <c r="A44" s="112">
        <v>41</v>
      </c>
      <c r="B44" s="211" t="s">
        <v>983</v>
      </c>
      <c r="C44" s="211" t="s">
        <v>984</v>
      </c>
      <c r="D44" s="113"/>
      <c r="E44" s="113"/>
      <c r="F44" s="133" t="s">
        <v>77</v>
      </c>
      <c r="G44" s="133" t="s">
        <v>78</v>
      </c>
      <c r="H44" s="133" t="s">
        <v>79</v>
      </c>
      <c r="I44" s="217" t="s">
        <v>20</v>
      </c>
      <c r="J44" s="143">
        <v>83404</v>
      </c>
      <c r="K44" s="216" t="s">
        <v>985</v>
      </c>
      <c r="L44" s="133" t="s">
        <v>986</v>
      </c>
      <c r="M44" s="203">
        <v>50</v>
      </c>
      <c r="N44" s="112"/>
      <c r="O44" s="202"/>
    </row>
    <row r="45" spans="1:15" ht="21">
      <c r="A45" s="112">
        <v>42</v>
      </c>
      <c r="B45" s="116" t="s">
        <v>745</v>
      </c>
      <c r="C45" s="116" t="s">
        <v>746</v>
      </c>
      <c r="D45" s="113"/>
      <c r="E45" s="113"/>
      <c r="F45" s="138" t="s">
        <v>742</v>
      </c>
      <c r="G45" s="138" t="s">
        <v>99</v>
      </c>
      <c r="H45" s="138" t="s">
        <v>100</v>
      </c>
      <c r="I45" s="145" t="s">
        <v>20</v>
      </c>
      <c r="J45" s="143">
        <v>83301</v>
      </c>
      <c r="K45" s="148"/>
      <c r="L45" s="138" t="s">
        <v>747</v>
      </c>
      <c r="M45" s="203">
        <v>75</v>
      </c>
      <c r="N45" s="116"/>
      <c r="O45" s="202"/>
    </row>
    <row r="46" spans="1:15" ht="13.2">
      <c r="A46" s="112">
        <v>43</v>
      </c>
      <c r="B46" s="116" t="s">
        <v>715</v>
      </c>
      <c r="C46" s="116" t="s">
        <v>716</v>
      </c>
      <c r="D46" s="113"/>
      <c r="E46" s="113"/>
      <c r="F46" s="138" t="s">
        <v>717</v>
      </c>
      <c r="G46" s="138" t="s">
        <v>718</v>
      </c>
      <c r="H46" s="138" t="s">
        <v>376</v>
      </c>
      <c r="I46" s="145" t="s">
        <v>20</v>
      </c>
      <c r="J46" s="143">
        <v>83686</v>
      </c>
      <c r="K46" s="148"/>
      <c r="L46" s="138" t="s">
        <v>719</v>
      </c>
      <c r="M46" s="203">
        <v>75</v>
      </c>
      <c r="N46" s="116" t="s">
        <v>721</v>
      </c>
      <c r="O46" s="202"/>
    </row>
    <row r="47" spans="1:15" ht="13.2">
      <c r="A47" s="112">
        <v>44</v>
      </c>
      <c r="B47" s="116" t="s">
        <v>753</v>
      </c>
      <c r="C47" s="116" t="s">
        <v>582</v>
      </c>
      <c r="D47" s="113"/>
      <c r="E47" s="113"/>
      <c r="F47" s="138" t="s">
        <v>42</v>
      </c>
      <c r="G47" s="138" t="s">
        <v>750</v>
      </c>
      <c r="H47" s="138" t="s">
        <v>751</v>
      </c>
      <c r="I47" s="145" t="s">
        <v>20</v>
      </c>
      <c r="J47" s="143">
        <v>83638</v>
      </c>
      <c r="K47" s="216" t="s">
        <v>911</v>
      </c>
      <c r="L47" s="138" t="s">
        <v>754</v>
      </c>
      <c r="M47" s="203">
        <v>50</v>
      </c>
      <c r="N47" s="116"/>
      <c r="O47" s="202"/>
    </row>
    <row r="48" spans="1:15" ht="21">
      <c r="A48" s="112">
        <v>45</v>
      </c>
      <c r="B48" s="116" t="s">
        <v>538</v>
      </c>
      <c r="C48" s="116" t="s">
        <v>255</v>
      </c>
      <c r="D48" s="113"/>
      <c r="E48" s="138" t="s">
        <v>540</v>
      </c>
      <c r="F48" s="138" t="s">
        <v>722</v>
      </c>
      <c r="G48" s="138" t="s">
        <v>723</v>
      </c>
      <c r="H48" s="138" t="s">
        <v>19</v>
      </c>
      <c r="I48" s="145" t="s">
        <v>20</v>
      </c>
      <c r="J48" s="143">
        <v>83646</v>
      </c>
      <c r="K48" s="204" t="s">
        <v>543</v>
      </c>
      <c r="L48" s="138" t="s">
        <v>724</v>
      </c>
      <c r="M48" s="203">
        <v>50</v>
      </c>
      <c r="N48" s="112"/>
      <c r="O48" s="202"/>
    </row>
    <row r="49" spans="1:15" ht="31.2">
      <c r="A49" s="112">
        <v>46</v>
      </c>
      <c r="B49" s="116" t="s">
        <v>681</v>
      </c>
      <c r="C49" s="116" t="s">
        <v>131</v>
      </c>
      <c r="D49" s="138" t="s">
        <v>682</v>
      </c>
      <c r="E49" s="138" t="s">
        <v>683</v>
      </c>
      <c r="F49" s="138" t="s">
        <v>317</v>
      </c>
      <c r="G49" s="138" t="s">
        <v>878</v>
      </c>
      <c r="H49" s="138" t="s">
        <v>38</v>
      </c>
      <c r="I49" s="145" t="s">
        <v>39</v>
      </c>
      <c r="J49" s="143">
        <v>99208</v>
      </c>
      <c r="K49" s="204" t="s">
        <v>686</v>
      </c>
      <c r="L49" s="138" t="s">
        <v>687</v>
      </c>
      <c r="M49" s="203">
        <v>50</v>
      </c>
      <c r="N49" s="112"/>
      <c r="O49" s="202"/>
    </row>
    <row r="50" spans="1:15" s="46" customFormat="1" ht="13.2">
      <c r="A50" s="112">
        <v>47</v>
      </c>
      <c r="B50" s="116" t="s">
        <v>151</v>
      </c>
      <c r="C50" s="116" t="s">
        <v>152</v>
      </c>
      <c r="D50" s="113"/>
      <c r="E50" s="138" t="s">
        <v>879</v>
      </c>
      <c r="F50" s="138" t="s">
        <v>860</v>
      </c>
      <c r="G50" s="138" t="s">
        <v>861</v>
      </c>
      <c r="H50" s="138" t="s">
        <v>79</v>
      </c>
      <c r="I50" s="145" t="s">
        <v>20</v>
      </c>
      <c r="J50" s="143">
        <v>83404</v>
      </c>
      <c r="K50" s="204" t="s">
        <v>155</v>
      </c>
      <c r="L50" s="138" t="s">
        <v>863</v>
      </c>
      <c r="M50" s="203">
        <v>50</v>
      </c>
      <c r="N50" s="112"/>
      <c r="O50" s="98"/>
    </row>
    <row r="51" spans="1:15" s="46" customFormat="1" ht="21">
      <c r="A51" s="112">
        <v>48</v>
      </c>
      <c r="B51" s="116" t="s">
        <v>149</v>
      </c>
      <c r="C51" s="116" t="s">
        <v>37</v>
      </c>
      <c r="D51" s="113"/>
      <c r="E51" s="138" t="s">
        <v>922</v>
      </c>
      <c r="F51" s="138" t="s">
        <v>923</v>
      </c>
      <c r="G51" s="138" t="s">
        <v>924</v>
      </c>
      <c r="H51" s="138" t="s">
        <v>166</v>
      </c>
      <c r="I51" s="145" t="s">
        <v>20</v>
      </c>
      <c r="J51" s="143">
        <v>83530</v>
      </c>
      <c r="K51" s="204" t="s">
        <v>925</v>
      </c>
      <c r="L51" s="138" t="s">
        <v>926</v>
      </c>
      <c r="M51" s="203">
        <v>50</v>
      </c>
      <c r="N51" s="116"/>
      <c r="O51" s="98"/>
    </row>
    <row r="52" spans="1:15" s="46" customFormat="1" ht="13.2">
      <c r="A52" s="112">
        <v>49</v>
      </c>
      <c r="B52" s="116" t="s">
        <v>169</v>
      </c>
      <c r="C52" s="116" t="s">
        <v>170</v>
      </c>
      <c r="D52" s="113"/>
      <c r="E52" s="138" t="s">
        <v>889</v>
      </c>
      <c r="F52" s="138" t="s">
        <v>890</v>
      </c>
      <c r="G52" s="138" t="s">
        <v>891</v>
      </c>
      <c r="H52" s="138" t="s">
        <v>174</v>
      </c>
      <c r="I52" s="145" t="s">
        <v>20</v>
      </c>
      <c r="J52" s="143">
        <v>83440</v>
      </c>
      <c r="K52" s="204" t="s">
        <v>546</v>
      </c>
      <c r="L52" s="138" t="s">
        <v>175</v>
      </c>
      <c r="M52" s="203">
        <v>50</v>
      </c>
      <c r="N52" s="112"/>
      <c r="O52" s="98"/>
    </row>
    <row r="53" spans="1:15" ht="21">
      <c r="A53" s="112">
        <v>50</v>
      </c>
      <c r="B53" s="116" t="s">
        <v>527</v>
      </c>
      <c r="C53" s="116" t="s">
        <v>189</v>
      </c>
      <c r="D53" s="138" t="s">
        <v>547</v>
      </c>
      <c r="E53" s="138" t="s">
        <v>880</v>
      </c>
      <c r="F53" s="138" t="s">
        <v>858</v>
      </c>
      <c r="G53" s="138" t="s">
        <v>881</v>
      </c>
      <c r="H53" s="138" t="s">
        <v>22</v>
      </c>
      <c r="I53" s="145" t="s">
        <v>20</v>
      </c>
      <c r="J53" s="143">
        <v>83706</v>
      </c>
      <c r="K53" s="204" t="s">
        <v>548</v>
      </c>
      <c r="L53" s="138" t="s">
        <v>549</v>
      </c>
      <c r="M53" s="203">
        <v>50</v>
      </c>
      <c r="N53" s="116"/>
      <c r="O53" s="202"/>
    </row>
    <row r="54" spans="1:15" ht="21">
      <c r="A54" s="96">
        <v>51</v>
      </c>
      <c r="B54" s="96" t="s">
        <v>511</v>
      </c>
      <c r="C54" s="96" t="s">
        <v>452</v>
      </c>
      <c r="D54" s="67"/>
      <c r="E54" s="67" t="s">
        <v>512</v>
      </c>
      <c r="F54" s="67" t="s">
        <v>460</v>
      </c>
      <c r="G54" s="67" t="s">
        <v>461</v>
      </c>
      <c r="H54" s="67" t="s">
        <v>19</v>
      </c>
      <c r="I54" s="61" t="s">
        <v>20</v>
      </c>
      <c r="J54" s="61">
        <v>83642</v>
      </c>
      <c r="K54" s="231" t="s">
        <v>513</v>
      </c>
      <c r="L54" s="67" t="s">
        <v>463</v>
      </c>
      <c r="M54" s="201">
        <v>75</v>
      </c>
      <c r="N54" s="139"/>
      <c r="O54" s="84"/>
    </row>
    <row r="55" spans="1:15" ht="31.2">
      <c r="A55" s="96">
        <v>52</v>
      </c>
      <c r="B55" s="96" t="s">
        <v>183</v>
      </c>
      <c r="C55" s="96" t="s">
        <v>184</v>
      </c>
      <c r="D55" s="67" t="s">
        <v>185</v>
      </c>
      <c r="E55" s="67" t="s">
        <v>310</v>
      </c>
      <c r="F55" s="67" t="s">
        <v>142</v>
      </c>
      <c r="G55" s="67" t="s">
        <v>143</v>
      </c>
      <c r="H55" s="67" t="s">
        <v>50</v>
      </c>
      <c r="I55" s="61" t="s">
        <v>20</v>
      </c>
      <c r="J55" s="61">
        <v>83605</v>
      </c>
      <c r="K55" s="51" t="s">
        <v>516</v>
      </c>
      <c r="L55" s="67" t="s">
        <v>188</v>
      </c>
      <c r="M55" s="201">
        <v>50</v>
      </c>
      <c r="N55" s="96"/>
      <c r="O55" s="84"/>
    </row>
    <row r="56" spans="1:15" ht="21">
      <c r="A56" s="112">
        <v>53</v>
      </c>
      <c r="B56" s="116" t="s">
        <v>728</v>
      </c>
      <c r="C56" s="116" t="s">
        <v>729</v>
      </c>
      <c r="D56" s="113"/>
      <c r="E56" s="138" t="s">
        <v>115</v>
      </c>
      <c r="F56" s="138" t="s">
        <v>738</v>
      </c>
      <c r="G56" s="138" t="s">
        <v>731</v>
      </c>
      <c r="H56" s="138" t="s">
        <v>732</v>
      </c>
      <c r="I56" s="145" t="s">
        <v>20</v>
      </c>
      <c r="J56" s="143">
        <v>83617</v>
      </c>
      <c r="K56" s="204" t="s">
        <v>733</v>
      </c>
      <c r="L56" s="138" t="s">
        <v>734</v>
      </c>
      <c r="M56" s="203">
        <v>50</v>
      </c>
      <c r="N56" s="112"/>
      <c r="O56" s="202"/>
    </row>
    <row r="57" spans="1:15" ht="13.2">
      <c r="A57" s="112">
        <v>54</v>
      </c>
      <c r="B57" s="116" t="s">
        <v>828</v>
      </c>
      <c r="C57" s="116" t="s">
        <v>829</v>
      </c>
      <c r="D57" s="113"/>
      <c r="E57" s="138" t="s">
        <v>953</v>
      </c>
      <c r="F57" s="138" t="s">
        <v>830</v>
      </c>
      <c r="G57" s="138" t="s">
        <v>585</v>
      </c>
      <c r="H57" s="138" t="s">
        <v>22</v>
      </c>
      <c r="I57" s="145" t="s">
        <v>20</v>
      </c>
      <c r="J57" s="143">
        <v>83712</v>
      </c>
      <c r="K57" s="230" t="s">
        <v>954</v>
      </c>
      <c r="L57" s="138" t="s">
        <v>820</v>
      </c>
      <c r="M57" s="203">
        <v>50</v>
      </c>
      <c r="N57" s="112"/>
      <c r="O57" s="202"/>
    </row>
    <row r="58" spans="1:15" ht="13.2">
      <c r="A58" s="112">
        <v>55</v>
      </c>
      <c r="B58" s="116" t="s">
        <v>673</v>
      </c>
      <c r="C58" s="116" t="s">
        <v>674</v>
      </c>
      <c r="D58" s="113"/>
      <c r="E58" s="138" t="s">
        <v>882</v>
      </c>
      <c r="F58" s="138" t="s">
        <v>676</v>
      </c>
      <c r="G58" s="138" t="s">
        <v>677</v>
      </c>
      <c r="H58" s="138" t="s">
        <v>22</v>
      </c>
      <c r="I58" s="145" t="s">
        <v>20</v>
      </c>
      <c r="J58" s="145" t="s">
        <v>678</v>
      </c>
      <c r="K58" s="230" t="s">
        <v>679</v>
      </c>
      <c r="L58" s="138" t="s">
        <v>680</v>
      </c>
      <c r="M58" s="203">
        <v>50</v>
      </c>
      <c r="N58" s="112"/>
      <c r="O58" s="202"/>
    </row>
    <row r="59" spans="1:15" ht="21">
      <c r="A59" s="112">
        <v>56</v>
      </c>
      <c r="B59" s="116" t="s">
        <v>607</v>
      </c>
      <c r="C59" s="116" t="s">
        <v>128</v>
      </c>
      <c r="D59" s="113"/>
      <c r="E59" s="138" t="s">
        <v>810</v>
      </c>
      <c r="F59" s="138" t="s">
        <v>42</v>
      </c>
      <c r="G59" s="138" t="s">
        <v>750</v>
      </c>
      <c r="H59" s="138" t="s">
        <v>751</v>
      </c>
      <c r="I59" s="145" t="s">
        <v>20</v>
      </c>
      <c r="J59" s="143">
        <v>83638</v>
      </c>
      <c r="K59" s="230" t="s">
        <v>610</v>
      </c>
      <c r="L59" s="138" t="s">
        <v>754</v>
      </c>
      <c r="M59" s="203">
        <v>50</v>
      </c>
      <c r="N59" s="116"/>
      <c r="O59" s="202"/>
    </row>
    <row r="60" spans="1:15" ht="13.2">
      <c r="A60" s="52" t="s">
        <v>520</v>
      </c>
      <c r="B60" s="52" t="s">
        <v>521</v>
      </c>
      <c r="C60" s="52" t="s">
        <v>0</v>
      </c>
      <c r="D60" s="90"/>
      <c r="E60" s="90"/>
      <c r="F60" s="90"/>
      <c r="G60" s="90"/>
      <c r="H60" s="90"/>
      <c r="I60" s="3"/>
      <c r="J60" s="3"/>
      <c r="K60" s="90"/>
      <c r="L60" s="90"/>
      <c r="M60" s="52"/>
      <c r="N60" s="52"/>
      <c r="O60" s="84"/>
    </row>
  </sheetData>
  <mergeCells count="1">
    <mergeCell ref="B1:L1"/>
  </mergeCells>
  <hyperlinks>
    <hyperlink ref="K56" r:id="rId1"/>
    <hyperlink ref="K26" r:id="rId2"/>
    <hyperlink ref="K42" r:id="rId3"/>
    <hyperlink ref="K27" r:id="rId4"/>
    <hyperlink ref="K29" r:id="rId5"/>
    <hyperlink ref="K36" r:id="rId6"/>
    <hyperlink ref="K24" r:id="rId7"/>
    <hyperlink ref="K3" r:id="rId8"/>
    <hyperlink ref="K4" r:id="rId9"/>
    <hyperlink ref="K7" r:id="rId10"/>
    <hyperlink ref="K10" r:id="rId11"/>
    <hyperlink ref="K11" r:id="rId12"/>
    <hyperlink ref="K19" r:id="rId13"/>
    <hyperlink ref="K22" r:id="rId14"/>
    <hyperlink ref="K25" r:id="rId15"/>
    <hyperlink ref="K48" r:id="rId16"/>
    <hyperlink ref="K49" r:id="rId17"/>
    <hyperlink ref="K50" r:id="rId18"/>
    <hyperlink ref="K53" r:id="rId19"/>
    <hyperlink ref="K58" r:id="rId20"/>
    <hyperlink ref="K59" r:id="rId21"/>
    <hyperlink ref="K20" r:id="rId22"/>
    <hyperlink ref="K52" r:id="rId23"/>
    <hyperlink ref="K54" r:id="rId24"/>
    <hyperlink ref="K34" r:id="rId25"/>
    <hyperlink ref="K51" r:id="rId26"/>
    <hyperlink ref="K35" r:id="rId27"/>
    <hyperlink ref="K8" r:id="rId28"/>
    <hyperlink ref="K23" r:id="rId29"/>
    <hyperlink ref="K57" r:id="rId30"/>
    <hyperlink ref="K6" r:id="rId31"/>
    <hyperlink ref="K44" r:id="rId32"/>
    <hyperlink ref="K30" r:id="rId33"/>
    <hyperlink ref="K47" r:id="rId34"/>
    <hyperlink ref="K9" r:id="rId35"/>
    <hyperlink ref="K38" r:id="rId36"/>
    <hyperlink ref="K39" r:id="rId37"/>
    <hyperlink ref="K5" r:id="rId38"/>
    <hyperlink ref="K14" r:id="rId39"/>
  </hyperlinks>
  <pageMargins left="0.7" right="0.7" top="0.75" bottom="0.75" header="0.3" footer="0.3"/>
  <pageSetup orientation="portrait" r:id="rId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topLeftCell="A19" workbookViewId="0">
      <selection activeCell="L14" sqref="L14"/>
    </sheetView>
  </sheetViews>
  <sheetFormatPr defaultColWidth="8.88671875" defaultRowHeight="39" customHeight="1"/>
  <cols>
    <col min="1" max="1" width="2.44140625" style="46" customWidth="1"/>
    <col min="2" max="2" width="9.44140625" style="46" customWidth="1"/>
    <col min="3" max="3" width="8.109375" style="46"/>
    <col min="4" max="4" width="8.109375" style="12"/>
    <col min="5" max="5" width="9.6640625" style="12" customWidth="1"/>
    <col min="6" max="6" width="14" style="12" customWidth="1"/>
    <col min="7" max="7" width="15.33203125" style="12" customWidth="1"/>
    <col min="8" max="8" width="9.33203125" style="12" customWidth="1"/>
    <col min="9" max="9" width="3.88671875" style="14" customWidth="1"/>
    <col min="10" max="10" width="6.5546875" style="14" customWidth="1"/>
    <col min="11" max="11" width="26.5546875" style="12" customWidth="1"/>
    <col min="12" max="12" width="12.44140625" style="12" customWidth="1"/>
    <col min="13" max="13" width="3.6640625" style="75" customWidth="1"/>
    <col min="14" max="14" width="3" style="46" customWidth="1"/>
    <col min="15" max="15" width="8.88671875" style="46" hidden="1" customWidth="1"/>
    <col min="16" max="16" width="8.109375" style="12"/>
    <col min="17" max="17" width="5.44140625" style="12" customWidth="1"/>
    <col min="18" max="18" width="5.44140625" style="46" customWidth="1"/>
    <col min="19" max="19" width="8.109375" style="46"/>
  </cols>
  <sheetData>
    <row r="1" spans="1:19" ht="13.2">
      <c r="A1" s="306" t="s">
        <v>204</v>
      </c>
      <c r="B1" s="307"/>
      <c r="C1" s="307"/>
      <c r="D1" s="307"/>
      <c r="E1" s="307"/>
      <c r="F1" s="307"/>
      <c r="G1" s="307"/>
      <c r="H1" s="307"/>
      <c r="I1" s="308"/>
      <c r="J1" s="308"/>
      <c r="K1" s="307"/>
      <c r="L1" s="307"/>
      <c r="M1" s="309"/>
      <c r="N1" s="307"/>
      <c r="O1" s="307"/>
      <c r="P1" s="307"/>
      <c r="Q1" s="307"/>
      <c r="R1" s="310"/>
      <c r="S1" s="84"/>
    </row>
    <row r="2" spans="1:19" ht="45" customHeight="1">
      <c r="A2" s="27" t="s">
        <v>0</v>
      </c>
      <c r="B2" s="27" t="s">
        <v>1</v>
      </c>
      <c r="C2" s="27" t="s">
        <v>2</v>
      </c>
      <c r="D2" s="91" t="s">
        <v>205</v>
      </c>
      <c r="E2" s="89" t="s">
        <v>4</v>
      </c>
      <c r="F2" s="19" t="s">
        <v>5</v>
      </c>
      <c r="G2" s="19" t="s">
        <v>6</v>
      </c>
      <c r="H2" s="19" t="s">
        <v>7</v>
      </c>
      <c r="I2" s="91" t="s">
        <v>8</v>
      </c>
      <c r="J2" s="91" t="s">
        <v>9</v>
      </c>
      <c r="K2" s="19" t="s">
        <v>10</v>
      </c>
      <c r="L2" s="19" t="s">
        <v>11</v>
      </c>
      <c r="M2" s="86" t="s">
        <v>12</v>
      </c>
      <c r="N2" s="70" t="s">
        <v>13</v>
      </c>
      <c r="O2" s="96"/>
      <c r="P2" s="100" t="s">
        <v>14</v>
      </c>
      <c r="Q2" s="67" t="s">
        <v>206</v>
      </c>
      <c r="R2" s="96" t="s">
        <v>207</v>
      </c>
      <c r="S2" s="84"/>
    </row>
    <row r="3" spans="1:19" s="46" customFormat="1" ht="21">
      <c r="A3" s="96">
        <v>1</v>
      </c>
      <c r="B3" s="96" t="s">
        <v>24</v>
      </c>
      <c r="C3" s="96" t="s">
        <v>25</v>
      </c>
      <c r="D3" s="67" t="s">
        <v>26</v>
      </c>
      <c r="E3" s="67" t="s">
        <v>27</v>
      </c>
      <c r="F3" s="67" t="s">
        <v>28</v>
      </c>
      <c r="G3" s="67" t="s">
        <v>29</v>
      </c>
      <c r="H3" s="67" t="s">
        <v>30</v>
      </c>
      <c r="I3" s="61" t="s">
        <v>20</v>
      </c>
      <c r="J3" s="61">
        <v>83864</v>
      </c>
      <c r="K3" s="74" t="str">
        <f>HYPERLINK("https://ui.constantcontact.com/rnavmap/evaluate.rnav?activepage=subscriber.browse&amp;action=detail&amp;seq=2&amp;nback=/rnavmap/em/contacts/browse?%26listId=8%26sortColumn=emailAddress%26sortDirection=asc%26","jeff.bales@bonnergeneral.org")</f>
        <v>jeff.bales@bonnergeneral.org</v>
      </c>
      <c r="L3" s="67" t="s">
        <v>208</v>
      </c>
      <c r="M3" s="23"/>
      <c r="N3" s="96" t="s">
        <v>23</v>
      </c>
      <c r="O3" s="87"/>
      <c r="P3" s="67" t="s">
        <v>209</v>
      </c>
      <c r="Q3" s="67"/>
      <c r="R3" s="96">
        <v>50</v>
      </c>
      <c r="S3" s="84"/>
    </row>
    <row r="4" spans="1:19" ht="31.2">
      <c r="A4" s="96">
        <v>2</v>
      </c>
      <c r="B4" s="96" t="s">
        <v>210</v>
      </c>
      <c r="C4" s="96" t="s">
        <v>66</v>
      </c>
      <c r="D4" s="67"/>
      <c r="E4" s="67" t="s">
        <v>211</v>
      </c>
      <c r="F4" s="67" t="s">
        <v>212</v>
      </c>
      <c r="G4" s="67" t="s">
        <v>213</v>
      </c>
      <c r="H4" s="67" t="s">
        <v>19</v>
      </c>
      <c r="I4" s="61" t="s">
        <v>20</v>
      </c>
      <c r="J4" s="61">
        <v>83642</v>
      </c>
      <c r="K4" s="85" t="str">
        <f>HYPERLINK("mailto:markbarg@mckinstry.com","markbarg@mckinstry.com")</f>
        <v>markbarg@mckinstry.com</v>
      </c>
      <c r="L4" s="67" t="s">
        <v>214</v>
      </c>
      <c r="M4" s="23" t="s">
        <v>215</v>
      </c>
      <c r="N4" s="96" t="s">
        <v>0</v>
      </c>
      <c r="O4" s="51"/>
      <c r="P4" s="67" t="s">
        <v>216</v>
      </c>
      <c r="Q4" s="67" t="s">
        <v>217</v>
      </c>
      <c r="R4" s="96">
        <v>0</v>
      </c>
      <c r="S4" s="84"/>
    </row>
    <row r="5" spans="1:19" ht="31.2">
      <c r="A5" s="96">
        <v>3</v>
      </c>
      <c r="B5" s="96" t="s">
        <v>40</v>
      </c>
      <c r="C5" s="96" t="s">
        <v>41</v>
      </c>
      <c r="D5" s="67"/>
      <c r="E5" s="67" t="s">
        <v>27</v>
      </c>
      <c r="F5" s="67" t="s">
        <v>42</v>
      </c>
      <c r="G5" s="67" t="s">
        <v>43</v>
      </c>
      <c r="H5" s="67" t="s">
        <v>44</v>
      </c>
      <c r="I5" s="61" t="s">
        <v>20</v>
      </c>
      <c r="J5" s="61">
        <v>83638</v>
      </c>
      <c r="K5" s="102" t="str">
        <f>HYPERLINK("mailto:tbroome@hotmail.com","tbroome@hotmail.com")</f>
        <v>tbroome@hotmail.com</v>
      </c>
      <c r="L5" s="67" t="s">
        <v>45</v>
      </c>
      <c r="M5" s="23" t="s">
        <v>218</v>
      </c>
      <c r="N5" s="96" t="s">
        <v>23</v>
      </c>
      <c r="O5" s="51"/>
      <c r="P5" s="67" t="s">
        <v>219</v>
      </c>
      <c r="Q5" s="67"/>
      <c r="R5" s="96">
        <v>50</v>
      </c>
      <c r="S5" s="84"/>
    </row>
    <row r="6" spans="1:19" ht="21">
      <c r="A6" s="96">
        <v>4</v>
      </c>
      <c r="B6" s="96" t="s">
        <v>46</v>
      </c>
      <c r="C6" s="96" t="s">
        <v>47</v>
      </c>
      <c r="D6" s="67"/>
      <c r="E6" s="67" t="s">
        <v>220</v>
      </c>
      <c r="F6" s="67" t="s">
        <v>48</v>
      </c>
      <c r="G6" s="67" t="s">
        <v>49</v>
      </c>
      <c r="H6" s="67" t="s">
        <v>50</v>
      </c>
      <c r="I6" s="81" t="s">
        <v>20</v>
      </c>
      <c r="J6" s="81" t="s">
        <v>51</v>
      </c>
      <c r="K6" s="44" t="str">
        <f>HYPERLINK("https://ui.constantcontact.com/rnavmap/evaluate.rnav?activepage=subscriber.browse&amp;action=detail&amp;seq=6&amp;nback=/rnavmap/em/contacts/browse?%26listId=8%26sortColumn=emailAddress%26sortDirection=asc%26","joe.colley@hcahealthcare.com")</f>
        <v>joe.colley@hcahealthcare.com</v>
      </c>
      <c r="L6" s="67" t="s">
        <v>221</v>
      </c>
      <c r="M6" s="23" t="s">
        <v>218</v>
      </c>
      <c r="N6" s="96"/>
      <c r="O6" s="51"/>
      <c r="P6" s="67" t="s">
        <v>64</v>
      </c>
      <c r="Q6" s="67"/>
      <c r="R6" s="96">
        <v>50</v>
      </c>
      <c r="S6" s="84"/>
    </row>
    <row r="7" spans="1:19" ht="21">
      <c r="A7" s="96">
        <v>5</v>
      </c>
      <c r="B7" s="96" t="s">
        <v>222</v>
      </c>
      <c r="C7" s="96" t="s">
        <v>223</v>
      </c>
      <c r="D7" s="67"/>
      <c r="E7" s="67" t="s">
        <v>224</v>
      </c>
      <c r="F7" s="67" t="s">
        <v>225</v>
      </c>
      <c r="G7" s="67" t="s">
        <v>226</v>
      </c>
      <c r="H7" s="67" t="s">
        <v>35</v>
      </c>
      <c r="I7" s="81" t="s">
        <v>20</v>
      </c>
      <c r="J7" s="81">
        <v>83843</v>
      </c>
      <c r="K7" s="44" t="str">
        <f>HYPERLINK("mailto:charles.craig@gritman.org","charles.craig@gritman.org")</f>
        <v>charles.craig@gritman.org</v>
      </c>
      <c r="L7" s="67" t="s">
        <v>227</v>
      </c>
      <c r="M7" s="23" t="s">
        <v>218</v>
      </c>
      <c r="N7" s="96" t="s">
        <v>23</v>
      </c>
      <c r="O7" s="51"/>
      <c r="P7" s="67" t="s">
        <v>64</v>
      </c>
      <c r="Q7" s="67" t="s">
        <v>217</v>
      </c>
      <c r="R7" s="96">
        <v>50</v>
      </c>
      <c r="S7" s="84"/>
    </row>
    <row r="8" spans="1:19" ht="21">
      <c r="A8" s="96">
        <v>6</v>
      </c>
      <c r="B8" s="76" t="s">
        <v>52</v>
      </c>
      <c r="C8" s="76" t="s">
        <v>53</v>
      </c>
      <c r="D8" s="60" t="s">
        <v>54</v>
      </c>
      <c r="E8" s="60" t="s">
        <v>55</v>
      </c>
      <c r="F8" s="60" t="s">
        <v>17</v>
      </c>
      <c r="G8" s="60" t="s">
        <v>18</v>
      </c>
      <c r="H8" s="60" t="s">
        <v>19</v>
      </c>
      <c r="I8" s="2" t="s">
        <v>20</v>
      </c>
      <c r="J8" s="2">
        <v>83642</v>
      </c>
      <c r="K8" s="44" t="str">
        <f>HYPERLINK("mailto:rogerdean2020@gmail.com","rogerdean2020@gmail.com")</f>
        <v>rogerdean2020@gmail.com</v>
      </c>
      <c r="L8" s="60" t="s">
        <v>56</v>
      </c>
      <c r="M8" s="23" t="s">
        <v>215</v>
      </c>
      <c r="N8" s="96"/>
      <c r="O8" s="51"/>
      <c r="P8" s="67" t="s">
        <v>64</v>
      </c>
      <c r="Q8" s="67"/>
      <c r="R8" s="96">
        <v>50</v>
      </c>
      <c r="S8" s="84"/>
    </row>
    <row r="9" spans="1:19" s="22" customFormat="1" ht="21">
      <c r="A9" s="96">
        <v>7</v>
      </c>
      <c r="B9" s="96" t="s">
        <v>57</v>
      </c>
      <c r="C9" s="96" t="s">
        <v>15</v>
      </c>
      <c r="D9" s="67"/>
      <c r="E9" s="67" t="s">
        <v>58</v>
      </c>
      <c r="F9" s="67" t="s">
        <v>59</v>
      </c>
      <c r="G9" s="67" t="s">
        <v>60</v>
      </c>
      <c r="H9" s="67" t="s">
        <v>61</v>
      </c>
      <c r="I9" s="81" t="s">
        <v>20</v>
      </c>
      <c r="J9" s="81" t="s">
        <v>62</v>
      </c>
      <c r="K9" s="44" t="str">
        <f>HYPERLINK("mailto:bdille@weiserhospital.org","bdille@weiserhospital.org")</f>
        <v>bdille@weiserhospital.org</v>
      </c>
      <c r="L9" s="67" t="s">
        <v>63</v>
      </c>
      <c r="M9" s="23" t="s">
        <v>218</v>
      </c>
      <c r="N9" s="96" t="s">
        <v>23</v>
      </c>
      <c r="O9" s="78"/>
      <c r="P9" s="67" t="s">
        <v>64</v>
      </c>
      <c r="Q9" s="67"/>
      <c r="R9" s="76">
        <v>50</v>
      </c>
      <c r="S9" s="84"/>
    </row>
    <row r="10" spans="1:19" ht="21">
      <c r="A10" s="96">
        <v>8</v>
      </c>
      <c r="B10" s="96" t="s">
        <v>65</v>
      </c>
      <c r="C10" s="96" t="s">
        <v>66</v>
      </c>
      <c r="D10" s="67"/>
      <c r="E10" s="67" t="s">
        <v>228</v>
      </c>
      <c r="F10" s="67" t="s">
        <v>67</v>
      </c>
      <c r="G10" s="67" t="s">
        <v>21</v>
      </c>
      <c r="H10" s="67" t="s">
        <v>22</v>
      </c>
      <c r="I10" s="61" t="s">
        <v>20</v>
      </c>
      <c r="J10" s="61">
        <v>83712</v>
      </c>
      <c r="K10" s="44" t="str">
        <f>HYPERLINK("mailto:ericksenm@slhs.org","ericksenm@slhs.org")</f>
        <v>ericksenm@slhs.org</v>
      </c>
      <c r="L10" s="67" t="s">
        <v>68</v>
      </c>
      <c r="M10" s="23" t="s">
        <v>218</v>
      </c>
      <c r="N10" s="96" t="s">
        <v>23</v>
      </c>
      <c r="O10" s="51"/>
      <c r="P10" s="67" t="s">
        <v>64</v>
      </c>
      <c r="Q10" s="67"/>
      <c r="R10" s="96">
        <v>50</v>
      </c>
      <c r="S10" s="84"/>
    </row>
    <row r="11" spans="1:19" ht="13.2">
      <c r="A11" s="96">
        <v>9</v>
      </c>
      <c r="B11" s="96" t="s">
        <v>69</v>
      </c>
      <c r="C11" s="96" t="s">
        <v>53</v>
      </c>
      <c r="D11" s="67"/>
      <c r="E11" s="67" t="s">
        <v>158</v>
      </c>
      <c r="F11" s="67" t="s">
        <v>0</v>
      </c>
      <c r="G11" s="67" t="s">
        <v>70</v>
      </c>
      <c r="H11" s="67" t="s">
        <v>22</v>
      </c>
      <c r="I11" s="61" t="s">
        <v>71</v>
      </c>
      <c r="J11" s="61">
        <v>83702</v>
      </c>
      <c r="K11" s="44" t="str">
        <f>HYPERLINK("https://ui.constantcontact.com/rnavmap/evaluate.rnav?activepage=subscriber.browse&amp;action=detail&amp;seq=70&amp;nback=/rnavmap/em/contacts/browse?%26listId=8%26sortColumn=emailAddress%26sortDirection=asc%26","gehrker@hotmail.com")</f>
        <v>gehrker@hotmail.com</v>
      </c>
      <c r="L11" s="67" t="s">
        <v>72</v>
      </c>
      <c r="M11" s="23" t="s">
        <v>215</v>
      </c>
      <c r="N11" s="96" t="s">
        <v>23</v>
      </c>
      <c r="O11" s="51"/>
      <c r="P11" s="67" t="s">
        <v>229</v>
      </c>
      <c r="Q11" s="67"/>
      <c r="R11" s="96">
        <v>50</v>
      </c>
      <c r="S11" s="84"/>
    </row>
    <row r="12" spans="1:19" ht="51.6">
      <c r="A12" s="96">
        <v>10</v>
      </c>
      <c r="B12" s="96" t="s">
        <v>82</v>
      </c>
      <c r="C12" s="96" t="s">
        <v>66</v>
      </c>
      <c r="D12" s="67"/>
      <c r="E12" s="67" t="s">
        <v>83</v>
      </c>
      <c r="F12" s="67" t="s">
        <v>84</v>
      </c>
      <c r="G12" s="67" t="s">
        <v>85</v>
      </c>
      <c r="H12" s="67" t="s">
        <v>22</v>
      </c>
      <c r="I12" s="61" t="s">
        <v>20</v>
      </c>
      <c r="J12" s="61">
        <v>83705</v>
      </c>
      <c r="K12" s="44" t="str">
        <f>HYPERLINK("mailto:grimesm@dhw.idaho.gov","grimesm@dhw.idaho.gov")</f>
        <v>grimesm@dhw.idaho.gov</v>
      </c>
      <c r="L12" s="67" t="s">
        <v>86</v>
      </c>
      <c r="M12" s="23" t="s">
        <v>215</v>
      </c>
      <c r="N12" s="96" t="s">
        <v>23</v>
      </c>
      <c r="O12" s="51"/>
      <c r="P12" s="67" t="s">
        <v>64</v>
      </c>
      <c r="Q12" s="67" t="s">
        <v>87</v>
      </c>
      <c r="R12" s="96">
        <v>25</v>
      </c>
      <c r="S12" s="84"/>
    </row>
    <row r="13" spans="1:19" ht="31.2">
      <c r="A13" s="96">
        <v>11</v>
      </c>
      <c r="B13" s="96" t="s">
        <v>88</v>
      </c>
      <c r="C13" s="96" t="s">
        <v>89</v>
      </c>
      <c r="D13" s="67"/>
      <c r="E13" s="67"/>
      <c r="F13" s="67" t="s">
        <v>90</v>
      </c>
      <c r="G13" s="67" t="s">
        <v>91</v>
      </c>
      <c r="H13" s="67" t="s">
        <v>92</v>
      </c>
      <c r="I13" s="81" t="s">
        <v>20</v>
      </c>
      <c r="J13" s="81" t="s">
        <v>93</v>
      </c>
      <c r="K13" s="59" t="str">
        <f>HYPERLINK("mailto:hagena@slhs.org","hagena@slhs.org")</f>
        <v>hagena@slhs.org</v>
      </c>
      <c r="L13" s="67" t="s">
        <v>94</v>
      </c>
      <c r="M13" s="23" t="s">
        <v>218</v>
      </c>
      <c r="N13" s="96"/>
      <c r="O13" s="51"/>
      <c r="P13" s="67" t="s">
        <v>64</v>
      </c>
      <c r="Q13" s="67"/>
      <c r="R13" s="96">
        <v>50</v>
      </c>
      <c r="S13" s="84"/>
    </row>
    <row r="14" spans="1:19" ht="31.2">
      <c r="A14" s="96">
        <v>12</v>
      </c>
      <c r="B14" s="76" t="s">
        <v>95</v>
      </c>
      <c r="C14" s="76" t="s">
        <v>96</v>
      </c>
      <c r="D14" s="60"/>
      <c r="E14" s="60" t="s">
        <v>97</v>
      </c>
      <c r="F14" s="60" t="s">
        <v>98</v>
      </c>
      <c r="G14" s="60" t="s">
        <v>99</v>
      </c>
      <c r="H14" s="60" t="s">
        <v>100</v>
      </c>
      <c r="I14" s="2" t="s">
        <v>20</v>
      </c>
      <c r="J14" s="2">
        <v>83301</v>
      </c>
      <c r="K14" s="44" t="str">
        <f>HYPERLINK("https://ui.constantcontact.com/rnavmap/evaluate.rnav?activepage=subscriber.browse&amp;action=detail&amp;seq=11&amp;nback=/rnavmap/em/contacts/browse?%26listId=8%26sortColumn=emailAddress%26sortDirection=asc%26","brianh@mvrmc.org")</f>
        <v>brianh@mvrmc.org</v>
      </c>
      <c r="L14" s="60" t="s">
        <v>101</v>
      </c>
      <c r="M14" s="31" t="s">
        <v>218</v>
      </c>
      <c r="N14" s="76" t="s">
        <v>23</v>
      </c>
      <c r="O14" s="36"/>
      <c r="P14" s="60" t="s">
        <v>230</v>
      </c>
      <c r="Q14" s="7"/>
      <c r="R14" s="29"/>
      <c r="S14" s="55"/>
    </row>
    <row r="15" spans="1:19" ht="21">
      <c r="A15" s="96">
        <v>13</v>
      </c>
      <c r="B15" s="76" t="s">
        <v>102</v>
      </c>
      <c r="C15" s="76" t="s">
        <v>103</v>
      </c>
      <c r="D15" s="60"/>
      <c r="E15" s="60" t="s">
        <v>104</v>
      </c>
      <c r="F15" s="60" t="s">
        <v>105</v>
      </c>
      <c r="G15" s="60" t="s">
        <v>21</v>
      </c>
      <c r="H15" s="60" t="s">
        <v>22</v>
      </c>
      <c r="I15" s="95" t="s">
        <v>20</v>
      </c>
      <c r="J15" s="95">
        <v>83702</v>
      </c>
      <c r="K15" s="44" t="str">
        <f>HYPERLINK("mailto:harbaugr@slhs.org","harbaugr@slhs.org")</f>
        <v>harbaugr@slhs.org</v>
      </c>
      <c r="L15" s="60" t="s">
        <v>106</v>
      </c>
      <c r="M15" s="31" t="s">
        <v>218</v>
      </c>
      <c r="N15" s="76" t="s">
        <v>23</v>
      </c>
      <c r="O15" s="36"/>
      <c r="P15" s="60" t="s">
        <v>203</v>
      </c>
      <c r="Q15" s="24"/>
      <c r="R15" s="54">
        <v>50</v>
      </c>
      <c r="S15" s="46" t="s">
        <v>231</v>
      </c>
    </row>
    <row r="16" spans="1:19" ht="21">
      <c r="A16" s="96">
        <v>14</v>
      </c>
      <c r="B16" s="96" t="s">
        <v>232</v>
      </c>
      <c r="C16" s="96" t="s">
        <v>233</v>
      </c>
      <c r="D16" s="67" t="s">
        <v>234</v>
      </c>
      <c r="E16" s="67" t="s">
        <v>235</v>
      </c>
      <c r="F16" s="67" t="s">
        <v>225</v>
      </c>
      <c r="G16" s="67" t="s">
        <v>226</v>
      </c>
      <c r="H16" s="67" t="s">
        <v>35</v>
      </c>
      <c r="I16" s="81" t="s">
        <v>20</v>
      </c>
      <c r="J16" s="81">
        <v>83843</v>
      </c>
      <c r="K16" s="74" t="str">
        <f>HYPERLINK("mailto:cheryl.harper@gritman.org","cheryl.harper@gritman.org")</f>
        <v>cheryl.harper@gritman.org</v>
      </c>
      <c r="L16" s="67" t="s">
        <v>236</v>
      </c>
      <c r="M16" s="23" t="s">
        <v>218</v>
      </c>
      <c r="N16" s="96"/>
      <c r="O16" s="51"/>
      <c r="P16" s="67" t="s">
        <v>64</v>
      </c>
      <c r="Q16" s="67" t="s">
        <v>217</v>
      </c>
      <c r="R16" s="96">
        <v>50</v>
      </c>
      <c r="S16" s="84"/>
    </row>
    <row r="17" spans="1:19" s="49" customFormat="1" ht="31.2">
      <c r="A17" s="96">
        <v>15</v>
      </c>
      <c r="B17" s="96" t="s">
        <v>107</v>
      </c>
      <c r="C17" s="96" t="s">
        <v>108</v>
      </c>
      <c r="D17" s="67" t="s">
        <v>109</v>
      </c>
      <c r="E17" s="67" t="s">
        <v>110</v>
      </c>
      <c r="F17" s="67" t="s">
        <v>111</v>
      </c>
      <c r="G17" s="67" t="s">
        <v>112</v>
      </c>
      <c r="H17" s="67" t="s">
        <v>113</v>
      </c>
      <c r="I17" s="61" t="s">
        <v>20</v>
      </c>
      <c r="J17" s="61">
        <v>83501</v>
      </c>
      <c r="K17" s="74" t="str">
        <f>HYPERLINK("https://ui.constantcontact.com/rnavmap/evaluate.rnav?activepage=subscriber.browse&amp;action=detail&amp;seq=13&amp;nback=/rnavmap/em/contacts/browse?%26listId=8%26sortColumn=emailAddress%26sortDirection=asc%26","chibbard@sjrmc.org")</f>
        <v>chibbard@sjrmc.org</v>
      </c>
      <c r="L17" s="67" t="s">
        <v>114</v>
      </c>
      <c r="M17" s="23" t="s">
        <v>218</v>
      </c>
      <c r="N17" s="96" t="s">
        <v>23</v>
      </c>
      <c r="O17" s="69"/>
      <c r="P17" s="67" t="s">
        <v>64</v>
      </c>
      <c r="Q17" s="67"/>
      <c r="R17" s="76">
        <v>50</v>
      </c>
      <c r="S17" s="84"/>
    </row>
    <row r="18" spans="1:19" ht="21">
      <c r="A18" s="96">
        <v>16</v>
      </c>
      <c r="B18" s="96" t="s">
        <v>237</v>
      </c>
      <c r="C18" s="96" t="s">
        <v>238</v>
      </c>
      <c r="D18" s="67"/>
      <c r="E18" s="67" t="s">
        <v>239</v>
      </c>
      <c r="F18" s="67" t="s">
        <v>153</v>
      </c>
      <c r="G18" s="67" t="s">
        <v>154</v>
      </c>
      <c r="H18" s="67" t="s">
        <v>79</v>
      </c>
      <c r="I18" s="61" t="s">
        <v>20</v>
      </c>
      <c r="J18" s="61">
        <v>83404</v>
      </c>
      <c r="K18" s="74" t="str">
        <f>HYPERLINK("mailto:ljohnson@mvhospital.net","ljohnson@mvhospital.net")</f>
        <v>ljohnson@mvhospital.net</v>
      </c>
      <c r="L18" s="67" t="s">
        <v>156</v>
      </c>
      <c r="M18" s="23" t="s">
        <v>215</v>
      </c>
      <c r="N18" s="96" t="s">
        <v>23</v>
      </c>
      <c r="O18" s="87"/>
      <c r="P18" s="67" t="s">
        <v>64</v>
      </c>
      <c r="Q18" s="67" t="s">
        <v>217</v>
      </c>
      <c r="R18" s="96">
        <v>50</v>
      </c>
      <c r="S18" s="84"/>
    </row>
    <row r="19" spans="1:19" ht="21">
      <c r="A19" s="96">
        <v>17</v>
      </c>
      <c r="B19" s="96" t="s">
        <v>240</v>
      </c>
      <c r="C19" s="96" t="s">
        <v>145</v>
      </c>
      <c r="D19" s="67"/>
      <c r="E19" s="67"/>
      <c r="F19" s="67" t="s">
        <v>241</v>
      </c>
      <c r="G19" s="67"/>
      <c r="H19" s="67"/>
      <c r="I19" s="61"/>
      <c r="J19" s="61"/>
      <c r="K19" s="74"/>
      <c r="L19" s="67"/>
      <c r="M19" s="23"/>
      <c r="N19" s="96"/>
      <c r="O19" s="51"/>
      <c r="P19" s="67"/>
      <c r="Q19" s="67" t="s">
        <v>242</v>
      </c>
      <c r="R19" s="96"/>
      <c r="S19" s="84"/>
    </row>
    <row r="20" spans="1:19" ht="31.2">
      <c r="A20" s="96">
        <v>18</v>
      </c>
      <c r="B20" s="96" t="s">
        <v>117</v>
      </c>
      <c r="C20" s="96" t="s">
        <v>118</v>
      </c>
      <c r="D20" s="67" t="s">
        <v>243</v>
      </c>
      <c r="E20" s="67" t="s">
        <v>119</v>
      </c>
      <c r="F20" s="67" t="s">
        <v>244</v>
      </c>
      <c r="G20" s="67" t="s">
        <v>120</v>
      </c>
      <c r="H20" s="67" t="s">
        <v>38</v>
      </c>
      <c r="I20" s="61" t="s">
        <v>39</v>
      </c>
      <c r="J20" s="61">
        <v>99201</v>
      </c>
      <c r="K20" s="74" t="str">
        <f>HYPERLINK("mailto:langebartel@coffman.com","langebartel@coffman.com")</f>
        <v>langebartel@coffman.com</v>
      </c>
      <c r="L20" s="67" t="s">
        <v>121</v>
      </c>
      <c r="M20" s="23" t="s">
        <v>215</v>
      </c>
      <c r="N20" s="96"/>
      <c r="O20" s="51"/>
      <c r="P20" s="67" t="s">
        <v>64</v>
      </c>
      <c r="Q20" s="67" t="s">
        <v>0</v>
      </c>
      <c r="R20" s="96">
        <v>50</v>
      </c>
      <c r="S20" s="84"/>
    </row>
    <row r="21" spans="1:19" ht="31.2">
      <c r="A21" s="96">
        <v>19</v>
      </c>
      <c r="B21" s="96" t="s">
        <v>122</v>
      </c>
      <c r="C21" s="96" t="s">
        <v>123</v>
      </c>
      <c r="D21" s="67" t="s">
        <v>0</v>
      </c>
      <c r="E21" s="67" t="s">
        <v>124</v>
      </c>
      <c r="F21" s="67" t="s">
        <v>98</v>
      </c>
      <c r="G21" s="67" t="s">
        <v>99</v>
      </c>
      <c r="H21" s="67" t="s">
        <v>100</v>
      </c>
      <c r="I21" s="81" t="s">
        <v>20</v>
      </c>
      <c r="J21" s="81">
        <v>83301</v>
      </c>
      <c r="K21" s="74" t="str">
        <f>HYPERLINK("mailto:leedyv@slhs.org","leedyv@slhs.org")</f>
        <v>leedyv@slhs.org</v>
      </c>
      <c r="L21" s="92" t="s">
        <v>125</v>
      </c>
      <c r="M21" s="23" t="s">
        <v>218</v>
      </c>
      <c r="N21" s="96" t="s">
        <v>23</v>
      </c>
      <c r="O21" s="51"/>
      <c r="P21" s="79" t="s">
        <v>64</v>
      </c>
      <c r="Q21" s="67" t="s">
        <v>0</v>
      </c>
      <c r="R21" s="96">
        <v>50</v>
      </c>
      <c r="S21" s="84"/>
    </row>
    <row r="22" spans="1:19" ht="13.2">
      <c r="A22" s="96">
        <v>20</v>
      </c>
      <c r="B22" s="96" t="s">
        <v>127</v>
      </c>
      <c r="C22" s="96" t="s">
        <v>128</v>
      </c>
      <c r="D22" s="67" t="s">
        <v>0</v>
      </c>
      <c r="E22" s="67" t="s">
        <v>245</v>
      </c>
      <c r="F22" s="67" t="s">
        <v>129</v>
      </c>
      <c r="G22" s="67" t="s">
        <v>130</v>
      </c>
      <c r="H22" s="67" t="s">
        <v>22</v>
      </c>
      <c r="I22" s="61" t="s">
        <v>20</v>
      </c>
      <c r="J22" s="61">
        <v>83702</v>
      </c>
      <c r="K22" s="74" t="str">
        <f>HYPERLINK("mailto:timm@ctagroup.com","timm@ctagroup.com")</f>
        <v>timm@ctagroup.com</v>
      </c>
      <c r="L22" s="67" t="s">
        <v>246</v>
      </c>
      <c r="M22" s="23" t="s">
        <v>215</v>
      </c>
      <c r="N22" s="96"/>
      <c r="O22" s="78"/>
      <c r="P22" s="67" t="s">
        <v>64</v>
      </c>
      <c r="Q22" s="67"/>
      <c r="R22" s="96">
        <v>50</v>
      </c>
      <c r="S22" s="84"/>
    </row>
    <row r="23" spans="1:19" ht="21">
      <c r="A23" s="96">
        <v>21</v>
      </c>
      <c r="B23" s="76" t="s">
        <v>133</v>
      </c>
      <c r="C23" s="76" t="s">
        <v>37</v>
      </c>
      <c r="D23" s="60" t="s">
        <v>134</v>
      </c>
      <c r="E23" s="60" t="s">
        <v>0</v>
      </c>
      <c r="F23" s="60" t="s">
        <v>247</v>
      </c>
      <c r="G23" s="60" t="s">
        <v>137</v>
      </c>
      <c r="H23" s="60" t="s">
        <v>22</v>
      </c>
      <c r="I23" s="95" t="s">
        <v>20</v>
      </c>
      <c r="J23" s="95">
        <v>83706</v>
      </c>
      <c r="K23" s="44" t="str">
        <f>HYPERLINK("mailto:willmorg@sarmc.org","morganida@gmail.com")</f>
        <v>morganida@gmail.com</v>
      </c>
      <c r="L23" s="60" t="s">
        <v>248</v>
      </c>
      <c r="M23" s="31"/>
      <c r="N23" s="76" t="s">
        <v>23</v>
      </c>
      <c r="O23" s="36"/>
      <c r="P23" s="60" t="s">
        <v>229</v>
      </c>
      <c r="Q23" s="67"/>
      <c r="R23" s="96">
        <v>0</v>
      </c>
      <c r="S23" s="84"/>
    </row>
    <row r="24" spans="1:19" ht="21">
      <c r="A24" s="96">
        <v>22</v>
      </c>
      <c r="B24" s="96" t="s">
        <v>249</v>
      </c>
      <c r="C24" s="96" t="s">
        <v>250</v>
      </c>
      <c r="D24" s="67"/>
      <c r="E24" s="67" t="s">
        <v>251</v>
      </c>
      <c r="F24" s="67" t="s">
        <v>252</v>
      </c>
      <c r="G24" s="67" t="s">
        <v>130</v>
      </c>
      <c r="H24" s="67" t="s">
        <v>22</v>
      </c>
      <c r="I24" s="61" t="s">
        <v>20</v>
      </c>
      <c r="J24" s="61">
        <v>83702</v>
      </c>
      <c r="K24" s="74" t="str">
        <f>HYPERLINK("mailto:shawnm@ctagroup.com","shawnm@ctagroup.com")</f>
        <v>shawnm@ctagroup.com</v>
      </c>
      <c r="L24" s="67" t="s">
        <v>253</v>
      </c>
      <c r="M24" s="23" t="s">
        <v>215</v>
      </c>
      <c r="N24" s="96"/>
      <c r="O24" s="51"/>
      <c r="P24" s="67" t="s">
        <v>64</v>
      </c>
      <c r="Q24" s="67" t="s">
        <v>217</v>
      </c>
      <c r="R24" s="96">
        <v>50</v>
      </c>
      <c r="S24" s="84"/>
    </row>
    <row r="25" spans="1:19" ht="31.2">
      <c r="A25" s="96">
        <v>23</v>
      </c>
      <c r="B25" s="96" t="s">
        <v>254</v>
      </c>
      <c r="C25" s="96" t="s">
        <v>255</v>
      </c>
      <c r="D25" s="67"/>
      <c r="E25" s="67" t="s">
        <v>171</v>
      </c>
      <c r="F25" s="67" t="s">
        <v>136</v>
      </c>
      <c r="G25" s="67" t="s">
        <v>256</v>
      </c>
      <c r="H25" s="67" t="s">
        <v>22</v>
      </c>
      <c r="I25" s="61" t="s">
        <v>20</v>
      </c>
      <c r="J25" s="61">
        <v>83706</v>
      </c>
      <c r="K25" s="59" t="str">
        <f>HYPERLINK("mailto:john.nickodemus@sarmc.org","john.nickodemus@sarmc.org")</f>
        <v>john.nickodemus@sarmc.org</v>
      </c>
      <c r="L25" s="67" t="s">
        <v>257</v>
      </c>
      <c r="M25" s="23" t="s">
        <v>215</v>
      </c>
      <c r="N25" s="96"/>
      <c r="O25" s="51"/>
      <c r="P25" s="67" t="s">
        <v>258</v>
      </c>
      <c r="Q25" s="67" t="s">
        <v>217</v>
      </c>
      <c r="R25" s="96">
        <v>50</v>
      </c>
      <c r="S25" s="84"/>
    </row>
    <row r="26" spans="1:19" ht="31.2">
      <c r="A26" s="96">
        <v>23</v>
      </c>
      <c r="B26" s="96" t="s">
        <v>139</v>
      </c>
      <c r="C26" s="96" t="s">
        <v>140</v>
      </c>
      <c r="D26" s="67" t="s">
        <v>141</v>
      </c>
      <c r="E26" s="67" t="s">
        <v>259</v>
      </c>
      <c r="F26" s="67" t="s">
        <v>142</v>
      </c>
      <c r="G26" s="67" t="s">
        <v>260</v>
      </c>
      <c r="H26" s="67" t="s">
        <v>22</v>
      </c>
      <c r="I26" s="61" t="s">
        <v>20</v>
      </c>
      <c r="J26" s="61">
        <v>83709</v>
      </c>
      <c r="K26" s="35" t="str">
        <f>HYPERLINK("mailto:mnelson11947@gmail.com","mnelson11947@gmail.com")</f>
        <v>mnelson11947@gmail.com</v>
      </c>
      <c r="L26" s="64" t="s">
        <v>261</v>
      </c>
      <c r="M26" s="23" t="s">
        <v>218</v>
      </c>
      <c r="N26" s="96" t="s">
        <v>23</v>
      </c>
      <c r="O26" s="51"/>
      <c r="P26" s="67" t="s">
        <v>64</v>
      </c>
      <c r="Q26" s="67"/>
      <c r="R26" s="96">
        <v>50</v>
      </c>
      <c r="S26" s="84"/>
    </row>
    <row r="27" spans="1:19" ht="31.2">
      <c r="A27" s="96">
        <v>24</v>
      </c>
      <c r="B27" s="96" t="s">
        <v>262</v>
      </c>
      <c r="C27" s="96" t="s">
        <v>263</v>
      </c>
      <c r="D27" s="67"/>
      <c r="E27" s="67" t="s">
        <v>16</v>
      </c>
      <c r="F27" s="67" t="s">
        <v>147</v>
      </c>
      <c r="G27" s="67" t="s">
        <v>264</v>
      </c>
      <c r="H27" s="67" t="s">
        <v>19</v>
      </c>
      <c r="I27" s="61" t="s">
        <v>20</v>
      </c>
      <c r="J27" s="61">
        <v>83642</v>
      </c>
      <c r="K27" s="74" t="str">
        <f>HYPERLINK("mailto:bparker@beniton.com","bparker@beniton.com")</f>
        <v>bparker@beniton.com</v>
      </c>
      <c r="L27" s="67" t="s">
        <v>265</v>
      </c>
      <c r="M27" s="37" t="s">
        <v>215</v>
      </c>
      <c r="N27" s="96"/>
      <c r="O27" s="51"/>
      <c r="P27" s="67" t="s">
        <v>266</v>
      </c>
      <c r="Q27" s="67" t="s">
        <v>217</v>
      </c>
      <c r="R27" s="96">
        <v>50</v>
      </c>
      <c r="S27" s="84"/>
    </row>
    <row r="28" spans="1:19" ht="41.4">
      <c r="A28" s="96">
        <v>25</v>
      </c>
      <c r="B28" s="96" t="s">
        <v>267</v>
      </c>
      <c r="C28" s="96" t="s">
        <v>37</v>
      </c>
      <c r="D28" s="67"/>
      <c r="E28" s="67" t="s">
        <v>268</v>
      </c>
      <c r="F28" s="67" t="s">
        <v>269</v>
      </c>
      <c r="G28" s="67" t="s">
        <v>270</v>
      </c>
      <c r="H28" s="67" t="s">
        <v>22</v>
      </c>
      <c r="I28" s="61" t="s">
        <v>20</v>
      </c>
      <c r="J28" s="61">
        <v>83716</v>
      </c>
      <c r="K28" s="74" t="str">
        <f>HYPERLINK("mailto:bill.penagos@grainger.com","bill.penagos@grainger.com")</f>
        <v>bill.penagos@grainger.com</v>
      </c>
      <c r="L28" s="64" t="s">
        <v>271</v>
      </c>
      <c r="M28" s="23" t="s">
        <v>215</v>
      </c>
      <c r="N28" s="96"/>
      <c r="O28" s="51"/>
      <c r="P28" s="67" t="s">
        <v>272</v>
      </c>
      <c r="Q28" s="67" t="s">
        <v>217</v>
      </c>
      <c r="R28" s="96">
        <v>50</v>
      </c>
      <c r="S28" s="84"/>
    </row>
    <row r="29" spans="1:19" ht="54.75" customHeight="1">
      <c r="A29" s="96">
        <v>26</v>
      </c>
      <c r="B29" s="96" t="s">
        <v>273</v>
      </c>
      <c r="C29" s="96" t="s">
        <v>274</v>
      </c>
      <c r="D29" s="67" t="s">
        <v>275</v>
      </c>
      <c r="E29" s="67" t="s">
        <v>0</v>
      </c>
      <c r="F29" s="67" t="s">
        <v>252</v>
      </c>
      <c r="G29" s="67" t="s">
        <v>130</v>
      </c>
      <c r="H29" s="67" t="s">
        <v>22</v>
      </c>
      <c r="I29" s="61" t="s">
        <v>20</v>
      </c>
      <c r="J29" s="61">
        <v>83702</v>
      </c>
      <c r="K29" s="74" t="str">
        <f>HYPERLINK("mailto:laurar@ctagroup.com","laurar@ctagroup.com")</f>
        <v>laurar@ctagroup.com</v>
      </c>
      <c r="L29" s="67" t="s">
        <v>276</v>
      </c>
      <c r="M29" s="23" t="s">
        <v>215</v>
      </c>
      <c r="N29" s="96"/>
      <c r="O29" s="51"/>
      <c r="P29" s="67" t="s">
        <v>64</v>
      </c>
      <c r="Q29" s="67" t="s">
        <v>217</v>
      </c>
      <c r="R29" s="96">
        <v>50</v>
      </c>
      <c r="S29" s="84"/>
    </row>
    <row r="30" spans="1:19" ht="54.75" customHeight="1">
      <c r="A30" s="96">
        <v>27</v>
      </c>
      <c r="B30" s="96" t="s">
        <v>277</v>
      </c>
      <c r="C30" s="96" t="s">
        <v>255</v>
      </c>
      <c r="D30" s="67" t="s">
        <v>0</v>
      </c>
      <c r="E30" s="67" t="s">
        <v>278</v>
      </c>
      <c r="F30" s="67" t="s">
        <v>212</v>
      </c>
      <c r="G30" s="67" t="s">
        <v>213</v>
      </c>
      <c r="H30" s="67" t="s">
        <v>19</v>
      </c>
      <c r="I30" s="61" t="s">
        <v>20</v>
      </c>
      <c r="J30" s="61">
        <v>83642</v>
      </c>
      <c r="K30" s="74" t="str">
        <f>HYPERLINK("mailto:johnri@mckinstry.com","johnri@mckinstry.com")</f>
        <v>johnri@mckinstry.com</v>
      </c>
      <c r="L30" s="67" t="s">
        <v>279</v>
      </c>
      <c r="M30" s="23" t="s">
        <v>215</v>
      </c>
      <c r="N30" s="96"/>
      <c r="O30" s="51"/>
      <c r="P30" s="67" t="s">
        <v>280</v>
      </c>
      <c r="Q30" s="67" t="s">
        <v>217</v>
      </c>
      <c r="R30" s="96">
        <v>0</v>
      </c>
      <c r="S30" s="84"/>
    </row>
    <row r="31" spans="1:19" ht="54.75" customHeight="1">
      <c r="A31" s="96">
        <v>28</v>
      </c>
      <c r="B31" s="96" t="s">
        <v>281</v>
      </c>
      <c r="C31" s="96" t="s">
        <v>96</v>
      </c>
      <c r="D31" s="67" t="s">
        <v>16</v>
      </c>
      <c r="E31" s="67" t="s">
        <v>16</v>
      </c>
      <c r="F31" s="67" t="s">
        <v>282</v>
      </c>
      <c r="G31" s="67" t="s">
        <v>283</v>
      </c>
      <c r="H31" s="67" t="s">
        <v>284</v>
      </c>
      <c r="I31" s="61" t="s">
        <v>71</v>
      </c>
      <c r="J31" s="61">
        <v>83714</v>
      </c>
      <c r="K31" s="74" t="str">
        <f>HYPERLINK("mailto:bschneider@accoservice.com","bschneider@accoservice.com")</f>
        <v>bschneider@accoservice.com</v>
      </c>
      <c r="L31" s="67" t="s">
        <v>285</v>
      </c>
      <c r="M31" s="23" t="s">
        <v>215</v>
      </c>
      <c r="N31" s="96"/>
      <c r="O31" s="51"/>
      <c r="P31" s="67" t="s">
        <v>286</v>
      </c>
      <c r="Q31" s="67" t="s">
        <v>217</v>
      </c>
      <c r="R31" s="96">
        <v>50</v>
      </c>
      <c r="S31" s="84"/>
    </row>
    <row r="32" spans="1:19" ht="51.6">
      <c r="A32" s="96">
        <v>29</v>
      </c>
      <c r="B32" s="96" t="s">
        <v>287</v>
      </c>
      <c r="C32" s="96" t="s">
        <v>288</v>
      </c>
      <c r="D32" s="67" t="s">
        <v>289</v>
      </c>
      <c r="E32" s="67" t="s">
        <v>290</v>
      </c>
      <c r="F32" s="67" t="s">
        <v>291</v>
      </c>
      <c r="G32" s="67" t="s">
        <v>292</v>
      </c>
      <c r="H32" s="67" t="s">
        <v>22</v>
      </c>
      <c r="I32" s="61" t="s">
        <v>20</v>
      </c>
      <c r="J32" s="61">
        <v>83702</v>
      </c>
      <c r="K32" s="74" t="str">
        <f>HYPERLINK("mailto:toms@lcarch.com","toms@lcarch.com")</f>
        <v>toms@lcarch.com</v>
      </c>
      <c r="L32" s="67" t="s">
        <v>293</v>
      </c>
      <c r="M32" s="23" t="s">
        <v>215</v>
      </c>
      <c r="N32" s="96"/>
      <c r="O32" s="51"/>
      <c r="P32" s="67" t="s">
        <v>294</v>
      </c>
      <c r="Q32" s="67" t="s">
        <v>217</v>
      </c>
      <c r="R32" s="96">
        <v>25</v>
      </c>
      <c r="S32" s="84"/>
    </row>
    <row r="33" spans="1:19" s="22" customFormat="1" ht="13.2">
      <c r="A33" s="96">
        <v>30</v>
      </c>
      <c r="B33" s="96" t="s">
        <v>148</v>
      </c>
      <c r="C33" s="96" t="s">
        <v>149</v>
      </c>
      <c r="D33" s="67" t="s">
        <v>275</v>
      </c>
      <c r="E33" s="67"/>
      <c r="F33" s="67" t="s">
        <v>129</v>
      </c>
      <c r="G33" s="67" t="s">
        <v>130</v>
      </c>
      <c r="H33" s="67" t="s">
        <v>22</v>
      </c>
      <c r="I33" s="81" t="s">
        <v>20</v>
      </c>
      <c r="J33" s="81">
        <v>83702</v>
      </c>
      <c r="K33" s="74" t="str">
        <f>HYPERLINK("mailto:spencers@ctagroup.com","spencers@ctagroup.com")</f>
        <v>spencers@ctagroup.com</v>
      </c>
      <c r="L33" s="67" t="s">
        <v>295</v>
      </c>
      <c r="M33" s="23" t="s">
        <v>215</v>
      </c>
      <c r="N33" s="96"/>
      <c r="O33" s="78"/>
      <c r="P33" s="67" t="s">
        <v>64</v>
      </c>
      <c r="Q33" s="67"/>
      <c r="R33" s="76">
        <v>50</v>
      </c>
      <c r="S33" s="84"/>
    </row>
    <row r="34" spans="1:19" s="22" customFormat="1" ht="21">
      <c r="A34" s="96">
        <v>31</v>
      </c>
      <c r="B34" s="96" t="s">
        <v>296</v>
      </c>
      <c r="C34" s="96" t="s">
        <v>177</v>
      </c>
      <c r="D34" s="67"/>
      <c r="E34" s="67"/>
      <c r="F34" s="67" t="s">
        <v>297</v>
      </c>
      <c r="G34" s="67" t="s">
        <v>298</v>
      </c>
      <c r="H34" s="67" t="s">
        <v>22</v>
      </c>
      <c r="I34" s="61" t="s">
        <v>20</v>
      </c>
      <c r="J34" s="61">
        <v>83712</v>
      </c>
      <c r="K34" s="74" t="str">
        <f>HYPERLINK("mailto:bshoemaker@andersen-const.com","bshoemaker@andersen-const.com")</f>
        <v>bshoemaker@andersen-const.com</v>
      </c>
      <c r="L34" s="67"/>
      <c r="M34" s="23" t="s">
        <v>215</v>
      </c>
      <c r="N34" s="96"/>
      <c r="O34" s="78"/>
      <c r="P34" s="67"/>
      <c r="Q34" s="67"/>
      <c r="R34" s="76"/>
      <c r="S34" s="84"/>
    </row>
    <row r="35" spans="1:19" ht="21">
      <c r="A35" s="96">
        <v>32</v>
      </c>
      <c r="B35" s="96" t="s">
        <v>299</v>
      </c>
      <c r="C35" s="96" t="s">
        <v>189</v>
      </c>
      <c r="D35" s="67" t="s">
        <v>300</v>
      </c>
      <c r="E35" s="67" t="s">
        <v>146</v>
      </c>
      <c r="F35" s="67" t="s">
        <v>291</v>
      </c>
      <c r="G35" s="67" t="s">
        <v>292</v>
      </c>
      <c r="H35" s="67" t="s">
        <v>22</v>
      </c>
      <c r="I35" s="61" t="s">
        <v>20</v>
      </c>
      <c r="J35" s="61">
        <v>83702</v>
      </c>
      <c r="K35" s="74" t="str">
        <f>HYPERLINK("mailto:ssimmons1@lcarch.com","ssimmons1@lcarch.com")</f>
        <v>ssimmons1@lcarch.com</v>
      </c>
      <c r="L35" s="67" t="s">
        <v>301</v>
      </c>
      <c r="M35" s="23" t="s">
        <v>215</v>
      </c>
      <c r="N35" s="96"/>
      <c r="O35" s="51"/>
      <c r="P35" s="67" t="s">
        <v>64</v>
      </c>
      <c r="Q35" s="67" t="s">
        <v>302</v>
      </c>
      <c r="R35" s="96">
        <v>50</v>
      </c>
      <c r="S35" s="84"/>
    </row>
    <row r="36" spans="1:19" s="22" customFormat="1" ht="21">
      <c r="A36" s="96">
        <v>33</v>
      </c>
      <c r="B36" s="96" t="s">
        <v>151</v>
      </c>
      <c r="C36" s="96" t="s">
        <v>152</v>
      </c>
      <c r="D36" s="67"/>
      <c r="E36" s="67" t="s">
        <v>115</v>
      </c>
      <c r="F36" s="67" t="s">
        <v>153</v>
      </c>
      <c r="G36" s="67" t="s">
        <v>154</v>
      </c>
      <c r="H36" s="67" t="s">
        <v>79</v>
      </c>
      <c r="I36" s="81" t="s">
        <v>20</v>
      </c>
      <c r="J36" s="81">
        <v>83404</v>
      </c>
      <c r="K36" s="74" t="s">
        <v>155</v>
      </c>
      <c r="L36" s="58" t="s">
        <v>156</v>
      </c>
      <c r="M36" s="62" t="s">
        <v>218</v>
      </c>
      <c r="N36" s="43" t="s">
        <v>23</v>
      </c>
      <c r="O36" s="78"/>
      <c r="P36" s="67" t="s">
        <v>64</v>
      </c>
      <c r="Q36" s="67"/>
      <c r="R36" s="76">
        <v>50</v>
      </c>
      <c r="S36" s="84"/>
    </row>
    <row r="37" spans="1:19" s="22" customFormat="1" ht="21">
      <c r="A37" s="96">
        <v>34</v>
      </c>
      <c r="B37" s="96" t="s">
        <v>151</v>
      </c>
      <c r="C37" s="96" t="s">
        <v>157</v>
      </c>
      <c r="D37" s="67"/>
      <c r="E37" s="67" t="s">
        <v>158</v>
      </c>
      <c r="F37" s="67" t="s">
        <v>159</v>
      </c>
      <c r="G37" s="67" t="s">
        <v>160</v>
      </c>
      <c r="H37" s="67" t="s">
        <v>161</v>
      </c>
      <c r="I37" s="81" t="s">
        <v>20</v>
      </c>
      <c r="J37" s="81">
        <v>83661</v>
      </c>
      <c r="K37" s="74" t="str">
        <f>HYPERLINK("mailto:imtnfls@gmail.com","imtnfls@gmail.com")</f>
        <v>imtnfls@gmail.com</v>
      </c>
      <c r="L37" s="67" t="s">
        <v>162</v>
      </c>
      <c r="M37" s="23" t="s">
        <v>215</v>
      </c>
      <c r="N37" s="96" t="s">
        <v>23</v>
      </c>
      <c r="O37" s="78"/>
      <c r="P37" s="67" t="s">
        <v>303</v>
      </c>
      <c r="Q37" s="67"/>
      <c r="R37" s="76">
        <v>50</v>
      </c>
      <c r="S37" s="84"/>
    </row>
    <row r="38" spans="1:19" s="22" customFormat="1" ht="21">
      <c r="A38" s="96">
        <v>35</v>
      </c>
      <c r="B38" s="96" t="s">
        <v>149</v>
      </c>
      <c r="C38" s="96" t="s">
        <v>37</v>
      </c>
      <c r="D38" s="67"/>
      <c r="E38" s="67" t="s">
        <v>163</v>
      </c>
      <c r="F38" s="67" t="s">
        <v>164</v>
      </c>
      <c r="G38" s="67" t="s">
        <v>165</v>
      </c>
      <c r="H38" s="67" t="s">
        <v>166</v>
      </c>
      <c r="I38" s="61" t="s">
        <v>20</v>
      </c>
      <c r="J38" s="61">
        <v>83530</v>
      </c>
      <c r="K38" s="74" t="str">
        <f>HYPERLINK("mailto:bspence@syringahospital.org","bspence@syringahospital.org")</f>
        <v>bspence@syringahospital.org</v>
      </c>
      <c r="L38" s="67" t="s">
        <v>167</v>
      </c>
      <c r="M38" s="23" t="s">
        <v>218</v>
      </c>
      <c r="N38" s="96" t="s">
        <v>23</v>
      </c>
      <c r="O38" s="78"/>
      <c r="P38" s="67" t="s">
        <v>304</v>
      </c>
      <c r="Q38" s="67"/>
      <c r="R38" s="76">
        <v>50</v>
      </c>
      <c r="S38" s="84"/>
    </row>
    <row r="39" spans="1:19" s="46" customFormat="1" ht="21">
      <c r="A39" s="96">
        <v>36</v>
      </c>
      <c r="B39" s="96" t="s">
        <v>169</v>
      </c>
      <c r="C39" s="96" t="s">
        <v>170</v>
      </c>
      <c r="D39" s="67"/>
      <c r="E39" s="67" t="s">
        <v>171</v>
      </c>
      <c r="F39" s="67" t="s">
        <v>172</v>
      </c>
      <c r="G39" s="67" t="s">
        <v>173</v>
      </c>
      <c r="H39" s="67" t="s">
        <v>174</v>
      </c>
      <c r="I39" s="61" t="s">
        <v>20</v>
      </c>
      <c r="J39" s="61">
        <v>83440</v>
      </c>
      <c r="K39" s="74" t="str">
        <f>HYPERLINK("mailto:clydeandcharlott@cableone.net","clydeandcharlott@cableone.net")</f>
        <v>clydeandcharlott@cableone.net</v>
      </c>
      <c r="L39" s="67" t="s">
        <v>175</v>
      </c>
      <c r="M39" s="23" t="s">
        <v>218</v>
      </c>
      <c r="N39" s="96" t="s">
        <v>23</v>
      </c>
      <c r="O39" s="51"/>
      <c r="P39" s="67" t="s">
        <v>64</v>
      </c>
      <c r="Q39" s="67"/>
      <c r="R39" s="96">
        <v>50</v>
      </c>
      <c r="S39" s="84"/>
    </row>
    <row r="40" spans="1:19" ht="21">
      <c r="A40" s="96">
        <v>37</v>
      </c>
      <c r="B40" s="76" t="s">
        <v>176</v>
      </c>
      <c r="C40" s="76" t="s">
        <v>177</v>
      </c>
      <c r="D40" s="60" t="s">
        <v>178</v>
      </c>
      <c r="E40" s="60" t="s">
        <v>179</v>
      </c>
      <c r="F40" s="60" t="s">
        <v>132</v>
      </c>
      <c r="G40" s="60" t="s">
        <v>180</v>
      </c>
      <c r="H40" s="60" t="s">
        <v>181</v>
      </c>
      <c r="I40" s="95" t="s">
        <v>20</v>
      </c>
      <c r="J40" s="95">
        <v>83816</v>
      </c>
      <c r="K40" s="44" t="str">
        <f>HYPERLINK("mailto:bryan@contractorsnorthwest.com","bryan@contractorsnorthwest.com and lisa@contractorsnorthwest.com")</f>
        <v>bryan@contractorsnorthwest.com and lisa@contractorsnorthwest.com</v>
      </c>
      <c r="L40" s="60" t="s">
        <v>182</v>
      </c>
      <c r="M40" s="31"/>
      <c r="N40" s="76" t="s">
        <v>0</v>
      </c>
      <c r="O40" s="36"/>
      <c r="P40" s="60" t="s">
        <v>305</v>
      </c>
      <c r="Q40" s="65"/>
      <c r="R40" s="29"/>
      <c r="S40" s="55"/>
    </row>
    <row r="41" spans="1:19" ht="26.4">
      <c r="A41" s="96"/>
      <c r="B41" s="76" t="s">
        <v>176</v>
      </c>
      <c r="C41" s="76" t="s">
        <v>140</v>
      </c>
      <c r="D41" s="60"/>
      <c r="E41" s="60" t="s">
        <v>146</v>
      </c>
      <c r="F41" s="60" t="s">
        <v>306</v>
      </c>
      <c r="G41" s="60" t="s">
        <v>307</v>
      </c>
      <c r="H41" s="60" t="s">
        <v>22</v>
      </c>
      <c r="I41" s="95" t="s">
        <v>20</v>
      </c>
      <c r="J41" s="95">
        <v>83709</v>
      </c>
      <c r="K41" s="93" t="str">
        <f>HYPERLINK("mailto:mtaylor@taylorbrothersinc.com","mtaylor@taylorbrothersinc.com")</f>
        <v>mtaylor@taylorbrothersinc.com</v>
      </c>
      <c r="L41" s="60" t="s">
        <v>308</v>
      </c>
      <c r="M41" s="31"/>
      <c r="N41" s="76"/>
      <c r="O41" s="36"/>
      <c r="P41" s="97" t="s">
        <v>309</v>
      </c>
      <c r="Q41" s="83"/>
      <c r="R41" s="54">
        <v>50</v>
      </c>
      <c r="S41" s="55"/>
    </row>
    <row r="42" spans="1:19" s="22" customFormat="1" ht="31.2">
      <c r="A42" s="96">
        <v>38</v>
      </c>
      <c r="B42" s="96" t="s">
        <v>183</v>
      </c>
      <c r="C42" s="96" t="s">
        <v>184</v>
      </c>
      <c r="D42" s="67" t="s">
        <v>185</v>
      </c>
      <c r="E42" s="67" t="s">
        <v>310</v>
      </c>
      <c r="F42" s="67" t="s">
        <v>142</v>
      </c>
      <c r="G42" s="67" t="s">
        <v>187</v>
      </c>
      <c r="H42" s="67" t="s">
        <v>50</v>
      </c>
      <c r="I42" s="61" t="s">
        <v>20</v>
      </c>
      <c r="J42" s="61">
        <v>83605</v>
      </c>
      <c r="K42" s="59" t="str">
        <f>HYPERLINK("mailto:wayne.tuckness@hcahealthcare.com","wayne.tuckness@hcahealthcare.com")</f>
        <v>wayne.tuckness@hcahealthcare.com</v>
      </c>
      <c r="L42" s="67" t="s">
        <v>188</v>
      </c>
      <c r="M42" s="23" t="s">
        <v>218</v>
      </c>
      <c r="N42" s="96" t="s">
        <v>23</v>
      </c>
      <c r="O42" s="69"/>
      <c r="P42" s="67" t="s">
        <v>64</v>
      </c>
      <c r="Q42" s="67"/>
      <c r="R42" s="76">
        <v>50</v>
      </c>
      <c r="S42" s="84"/>
    </row>
    <row r="43" spans="1:19" ht="31.2">
      <c r="A43" s="96">
        <v>39</v>
      </c>
      <c r="B43" s="96" t="s">
        <v>190</v>
      </c>
      <c r="C43" s="96" t="s">
        <v>191</v>
      </c>
      <c r="D43" s="67"/>
      <c r="E43" s="67" t="s">
        <v>115</v>
      </c>
      <c r="F43" s="67" t="s">
        <v>192</v>
      </c>
      <c r="G43" s="67" t="s">
        <v>193</v>
      </c>
      <c r="H43" s="67" t="s">
        <v>194</v>
      </c>
      <c r="I43" s="61" t="s">
        <v>20</v>
      </c>
      <c r="J43" s="61">
        <v>83522</v>
      </c>
      <c r="K43" s="74" t="str">
        <f>HYPERLINK("https://ui.constantcontact.com/rnavmap/evaluate.rnav?activepage=subscriber.browse&amp;action=detail&amp;seq=28&amp;nback=/rnavmap/em/contacts/browse?%26listId=8%26sortColumn=emailAddress%26sortDirection=asc%26","pat.watkins@smh-cvhc.org")</f>
        <v>pat.watkins@smh-cvhc.org</v>
      </c>
      <c r="L43" s="67" t="s">
        <v>195</v>
      </c>
      <c r="M43" s="23" t="s">
        <v>218</v>
      </c>
      <c r="N43" s="96" t="s">
        <v>23</v>
      </c>
      <c r="O43" s="96"/>
      <c r="P43" s="67" t="s">
        <v>311</v>
      </c>
      <c r="Q43" s="67"/>
      <c r="R43" s="96">
        <v>50</v>
      </c>
      <c r="S43" s="84"/>
    </row>
    <row r="44" spans="1:19" ht="21">
      <c r="A44" s="96">
        <v>40</v>
      </c>
      <c r="B44" s="96" t="s">
        <v>196</v>
      </c>
      <c r="C44" s="96" t="s">
        <v>197</v>
      </c>
      <c r="D44" s="67"/>
      <c r="E44" s="67" t="s">
        <v>198</v>
      </c>
      <c r="F44" s="67" t="s">
        <v>199</v>
      </c>
      <c r="G44" s="67" t="s">
        <v>200</v>
      </c>
      <c r="H44" s="67" t="s">
        <v>201</v>
      </c>
      <c r="I44" s="61" t="s">
        <v>20</v>
      </c>
      <c r="J44" s="61">
        <v>83263</v>
      </c>
      <c r="K44" s="74" t="str">
        <f>HYPERLINK("mailto:lancewolfley88@msn.com","lancewolfley88@msn.com")</f>
        <v>lancewolfley88@msn.com</v>
      </c>
      <c r="L44" s="67" t="s">
        <v>202</v>
      </c>
      <c r="M44" s="23" t="s">
        <v>218</v>
      </c>
      <c r="N44" s="96"/>
      <c r="O44" s="87"/>
      <c r="P44" s="67" t="s">
        <v>64</v>
      </c>
      <c r="Q44" s="67"/>
      <c r="R44" s="96">
        <v>50</v>
      </c>
      <c r="S44" s="84"/>
    </row>
    <row r="45" spans="1:19" ht="13.2">
      <c r="A45" s="96"/>
      <c r="B45" s="52" t="s">
        <v>312</v>
      </c>
      <c r="C45" s="52"/>
      <c r="D45" s="90"/>
      <c r="E45" s="90"/>
      <c r="F45" s="90"/>
      <c r="G45" s="90"/>
      <c r="H45" s="90"/>
      <c r="I45" s="3"/>
      <c r="J45" s="3"/>
      <c r="K45" s="17"/>
      <c r="L45" s="90"/>
      <c r="M45" s="82"/>
      <c r="N45" s="52"/>
      <c r="O45" s="13"/>
      <c r="P45" s="90"/>
      <c r="Q45" s="41"/>
      <c r="R45" s="77">
        <f>SUM(R3:R44)</f>
        <v>1700</v>
      </c>
      <c r="S45" s="55"/>
    </row>
  </sheetData>
  <mergeCells count="1">
    <mergeCell ref="A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topLeftCell="A10" workbookViewId="0">
      <selection sqref="A1:O1"/>
    </sheetView>
  </sheetViews>
  <sheetFormatPr defaultColWidth="8.88671875" defaultRowHeight="39" customHeight="1"/>
  <cols>
    <col min="1" max="1" width="2.44140625" style="46" customWidth="1"/>
    <col min="2" max="2" width="15.33203125" style="12" customWidth="1"/>
    <col min="3" max="4" width="8.109375" style="46"/>
    <col min="5" max="5" width="9.6640625" style="12" customWidth="1"/>
    <col min="6" max="6" width="15.33203125" style="12" customWidth="1"/>
    <col min="7" max="7" width="9.33203125" style="12" customWidth="1"/>
    <col min="8" max="8" width="3.88671875" style="14" customWidth="1"/>
    <col min="9" max="9" width="6.5546875" style="14" customWidth="1"/>
    <col min="10" max="10" width="20.44140625" style="12" customWidth="1"/>
    <col min="11" max="11" width="11.5546875" style="12" customWidth="1"/>
    <col min="12" max="12" width="3.6640625" style="75" customWidth="1"/>
    <col min="13" max="13" width="3" style="46" customWidth="1"/>
    <col min="14" max="14" width="0" style="46" hidden="1" customWidth="1"/>
    <col min="15" max="15" width="13" style="12" customWidth="1"/>
    <col min="16" max="16" width="5.33203125" style="12" customWidth="1"/>
    <col min="17" max="17" width="8.109375" style="12"/>
  </cols>
  <sheetData>
    <row r="1" spans="1:17" ht="13.2">
      <c r="A1" s="305" t="s">
        <v>313</v>
      </c>
      <c r="B1" s="299"/>
      <c r="C1" s="299"/>
      <c r="D1" s="299"/>
      <c r="E1" s="299"/>
      <c r="F1" s="299"/>
      <c r="G1" s="299"/>
      <c r="H1" s="300"/>
      <c r="I1" s="300"/>
      <c r="J1" s="299"/>
      <c r="K1" s="299"/>
      <c r="L1" s="301"/>
      <c r="M1" s="299"/>
      <c r="N1" s="299"/>
      <c r="O1" s="299"/>
      <c r="P1" s="67"/>
      <c r="Q1" s="67"/>
    </row>
    <row r="2" spans="1:17" ht="48.6">
      <c r="A2" s="101" t="s">
        <v>0</v>
      </c>
      <c r="B2" s="34" t="s">
        <v>5</v>
      </c>
      <c r="C2" s="101" t="s">
        <v>1</v>
      </c>
      <c r="D2" s="101" t="s">
        <v>2</v>
      </c>
      <c r="E2" s="88" t="s">
        <v>4</v>
      </c>
      <c r="F2" s="34" t="s">
        <v>6</v>
      </c>
      <c r="G2" s="34" t="s">
        <v>7</v>
      </c>
      <c r="H2" s="16" t="s">
        <v>8</v>
      </c>
      <c r="I2" s="16" t="s">
        <v>9</v>
      </c>
      <c r="J2" s="34" t="s">
        <v>10</v>
      </c>
      <c r="K2" s="34" t="s">
        <v>11</v>
      </c>
      <c r="L2" s="9" t="s">
        <v>12</v>
      </c>
      <c r="M2" s="53" t="s">
        <v>314</v>
      </c>
      <c r="N2" s="5"/>
      <c r="O2" s="63" t="s">
        <v>315</v>
      </c>
      <c r="P2" s="67" t="s">
        <v>316</v>
      </c>
      <c r="Q2" s="67" t="s">
        <v>0</v>
      </c>
    </row>
    <row r="3" spans="1:17" ht="135" customHeight="1">
      <c r="A3" s="96">
        <v>1</v>
      </c>
      <c r="B3" s="67" t="s">
        <v>317</v>
      </c>
      <c r="C3" s="96" t="s">
        <v>318</v>
      </c>
      <c r="D3" s="96" t="s">
        <v>89</v>
      </c>
      <c r="E3" s="67" t="s">
        <v>319</v>
      </c>
      <c r="F3" s="67" t="s">
        <v>320</v>
      </c>
      <c r="G3" s="67" t="s">
        <v>321</v>
      </c>
      <c r="H3" s="81" t="s">
        <v>322</v>
      </c>
      <c r="I3" s="81">
        <v>97070</v>
      </c>
      <c r="J3" s="96" t="s">
        <v>323</v>
      </c>
      <c r="K3" s="67" t="s">
        <v>324</v>
      </c>
      <c r="L3" s="23" t="s">
        <v>325</v>
      </c>
      <c r="M3" s="96" t="s">
        <v>326</v>
      </c>
      <c r="N3" s="96"/>
      <c r="O3" s="80" t="s">
        <v>327</v>
      </c>
      <c r="P3" s="80" t="s">
        <v>328</v>
      </c>
      <c r="Q3" s="30" t="s">
        <v>329</v>
      </c>
    </row>
    <row r="4" spans="1:17" ht="31.5" customHeight="1">
      <c r="A4" s="96">
        <v>2</v>
      </c>
      <c r="B4" s="67" t="s">
        <v>330</v>
      </c>
      <c r="C4" s="96" t="s">
        <v>331</v>
      </c>
      <c r="D4" s="96" t="s">
        <v>332</v>
      </c>
      <c r="E4" s="67" t="s">
        <v>333</v>
      </c>
      <c r="F4" s="48" t="s">
        <v>334</v>
      </c>
      <c r="G4" s="11" t="s">
        <v>22</v>
      </c>
      <c r="H4" s="11" t="s">
        <v>20</v>
      </c>
      <c r="I4" s="11">
        <v>83713</v>
      </c>
      <c r="J4" s="59" t="str">
        <f>HYPERLINK("mailto:Jimo@atsinlandnw.com","Jimo@atsinlandnw.com")</f>
        <v>Jimo@atsinlandnw.com</v>
      </c>
      <c r="K4" s="67" t="s">
        <v>335</v>
      </c>
      <c r="L4" s="23" t="s">
        <v>336</v>
      </c>
      <c r="M4" s="96" t="s">
        <v>64</v>
      </c>
      <c r="N4" s="96"/>
      <c r="O4" s="67" t="s">
        <v>337</v>
      </c>
      <c r="P4" s="67">
        <v>600</v>
      </c>
      <c r="Q4" s="67"/>
    </row>
    <row r="5" spans="1:17" ht="21.6">
      <c r="A5" s="96">
        <v>3</v>
      </c>
      <c r="B5" s="60" t="s">
        <v>147</v>
      </c>
      <c r="C5" s="76" t="s">
        <v>144</v>
      </c>
      <c r="D5" s="76" t="s">
        <v>145</v>
      </c>
      <c r="E5" s="60" t="s">
        <v>146</v>
      </c>
      <c r="F5" s="67" t="s">
        <v>338</v>
      </c>
      <c r="G5" s="60" t="s">
        <v>19</v>
      </c>
      <c r="H5" s="95" t="s">
        <v>20</v>
      </c>
      <c r="I5" s="95">
        <v>83680</v>
      </c>
      <c r="J5" s="64" t="str">
        <f>HYPERLINK("mailto:auhlorn@beniton.com","mnewton@beniton.com")</f>
        <v>mnewton@beniton.com</v>
      </c>
      <c r="K5" s="60" t="s">
        <v>339</v>
      </c>
      <c r="L5" s="31" t="s">
        <v>340</v>
      </c>
      <c r="M5" s="76" t="s">
        <v>326</v>
      </c>
      <c r="N5" s="76"/>
      <c r="O5" s="28" t="s">
        <v>341</v>
      </c>
      <c r="P5" s="67">
        <v>400</v>
      </c>
      <c r="Q5" s="67"/>
    </row>
    <row r="6" spans="1:17" ht="61.5" customHeight="1">
      <c r="A6" s="96">
        <v>4</v>
      </c>
      <c r="B6" s="67" t="s">
        <v>342</v>
      </c>
      <c r="C6" s="96" t="s">
        <v>343</v>
      </c>
      <c r="D6" s="96" t="s">
        <v>344</v>
      </c>
      <c r="E6" s="67" t="s">
        <v>119</v>
      </c>
      <c r="F6" s="67" t="s">
        <v>120</v>
      </c>
      <c r="G6" s="67" t="s">
        <v>38</v>
      </c>
      <c r="H6" s="61" t="s">
        <v>39</v>
      </c>
      <c r="I6" s="61">
        <v>99201</v>
      </c>
      <c r="J6" s="64" t="str">
        <f>HYPERLINK("mailto:langebartel@coffman.com","langebartel@coffman.com")</f>
        <v>langebartel@coffman.com</v>
      </c>
      <c r="K6" s="67" t="s">
        <v>121</v>
      </c>
      <c r="L6" s="23" t="s">
        <v>345</v>
      </c>
      <c r="M6" s="96" t="s">
        <v>64</v>
      </c>
      <c r="N6" s="96"/>
      <c r="O6" s="60" t="s">
        <v>346</v>
      </c>
      <c r="P6" s="67">
        <v>1000</v>
      </c>
      <c r="Q6" s="67"/>
    </row>
    <row r="7" spans="1:17" ht="21.6">
      <c r="A7" s="96">
        <v>5</v>
      </c>
      <c r="B7" s="67" t="s">
        <v>347</v>
      </c>
      <c r="C7" s="96" t="s">
        <v>176</v>
      </c>
      <c r="D7" s="96" t="s">
        <v>177</v>
      </c>
      <c r="E7" s="67" t="s">
        <v>348</v>
      </c>
      <c r="F7" s="67" t="s">
        <v>349</v>
      </c>
      <c r="G7" s="67" t="s">
        <v>350</v>
      </c>
      <c r="H7" s="61" t="s">
        <v>20</v>
      </c>
      <c r="I7" s="61">
        <v>83816</v>
      </c>
      <c r="J7" s="15" t="str">
        <f>HYPERLINK("mailto:bryan@contractorsnorthwest.com","bryan@contractorsnorthwest.com")</f>
        <v>bryan@contractorsnorthwest.com</v>
      </c>
      <c r="K7" s="67" t="s">
        <v>351</v>
      </c>
      <c r="L7" s="23" t="s">
        <v>340</v>
      </c>
      <c r="M7" s="96" t="s">
        <v>326</v>
      </c>
      <c r="N7" s="96"/>
      <c r="O7" s="67" t="s">
        <v>352</v>
      </c>
      <c r="P7" s="67">
        <v>400</v>
      </c>
      <c r="Q7" s="67"/>
    </row>
    <row r="8" spans="1:17" ht="60" customHeight="1">
      <c r="A8" s="96">
        <v>6</v>
      </c>
      <c r="B8" s="67" t="s">
        <v>353</v>
      </c>
      <c r="C8" s="96" t="s">
        <v>354</v>
      </c>
      <c r="D8" s="96" t="s">
        <v>355</v>
      </c>
      <c r="E8" s="67" t="s">
        <v>126</v>
      </c>
      <c r="F8" s="67" t="s">
        <v>356</v>
      </c>
      <c r="G8" s="67" t="s">
        <v>357</v>
      </c>
      <c r="H8" s="61" t="s">
        <v>20</v>
      </c>
      <c r="I8" s="61">
        <v>83869</v>
      </c>
      <c r="J8" s="15" t="str">
        <f>HYPERLINK("mailto:don@damperswest.com","don@damperswest.com")</f>
        <v>don@damperswest.com</v>
      </c>
      <c r="K8" s="67" t="s">
        <v>358</v>
      </c>
      <c r="L8" s="23" t="s">
        <v>359</v>
      </c>
      <c r="M8" s="96"/>
      <c r="N8" s="96"/>
      <c r="O8" s="67" t="s">
        <v>360</v>
      </c>
      <c r="P8" s="67">
        <v>500</v>
      </c>
      <c r="Q8" s="80" t="s">
        <v>361</v>
      </c>
    </row>
    <row r="9" spans="1:17" ht="116.25" customHeight="1">
      <c r="A9" s="96">
        <v>7</v>
      </c>
      <c r="B9" s="67" t="s">
        <v>269</v>
      </c>
      <c r="C9" s="96" t="s">
        <v>267</v>
      </c>
      <c r="D9" s="96" t="s">
        <v>37</v>
      </c>
      <c r="E9" s="67" t="s">
        <v>268</v>
      </c>
      <c r="F9" s="67" t="s">
        <v>270</v>
      </c>
      <c r="G9" s="67" t="s">
        <v>22</v>
      </c>
      <c r="H9" s="61" t="s">
        <v>20</v>
      </c>
      <c r="I9" s="61">
        <v>83716</v>
      </c>
      <c r="J9" s="59" t="str">
        <f>HYPERLINK("mailto:bill.penagos@grainger.com","bill.penagos@grainger.com")</f>
        <v>bill.penagos@grainger.com</v>
      </c>
      <c r="K9" s="67"/>
      <c r="L9" s="23"/>
      <c r="M9" s="96"/>
      <c r="N9" s="96"/>
      <c r="O9" s="80" t="s">
        <v>362</v>
      </c>
      <c r="P9" s="67"/>
      <c r="Q9" s="4" t="s">
        <v>363</v>
      </c>
    </row>
    <row r="10" spans="1:17" ht="21.6">
      <c r="A10" s="96">
        <v>8</v>
      </c>
      <c r="B10" s="67" t="s">
        <v>364</v>
      </c>
      <c r="C10" s="96" t="s">
        <v>365</v>
      </c>
      <c r="D10" s="96" t="s">
        <v>150</v>
      </c>
      <c r="E10" s="67"/>
      <c r="F10" s="67" t="s">
        <v>356</v>
      </c>
      <c r="G10" s="67" t="s">
        <v>22</v>
      </c>
      <c r="H10" s="61" t="s">
        <v>20</v>
      </c>
      <c r="I10" s="61">
        <v>83707</v>
      </c>
      <c r="J10" s="64" t="str">
        <f>HYPERLINK("mailto:kim.luchs@bp.com","kim.luchs@bp.com")</f>
        <v>kim.luchs@bp.com</v>
      </c>
      <c r="K10" s="96" t="s">
        <v>366</v>
      </c>
      <c r="L10" s="23" t="s">
        <v>340</v>
      </c>
      <c r="M10" s="96"/>
      <c r="N10" s="96"/>
      <c r="O10" s="67" t="s">
        <v>367</v>
      </c>
      <c r="P10" s="67">
        <v>400</v>
      </c>
      <c r="Q10" s="67"/>
    </row>
    <row r="11" spans="1:17" ht="31.2">
      <c r="A11" s="96">
        <v>9</v>
      </c>
      <c r="B11" s="67" t="s">
        <v>33</v>
      </c>
      <c r="C11" s="96" t="s">
        <v>32</v>
      </c>
      <c r="D11" s="96" t="s">
        <v>31</v>
      </c>
      <c r="E11" s="67"/>
      <c r="F11" s="67" t="s">
        <v>34</v>
      </c>
      <c r="G11" s="67" t="s">
        <v>22</v>
      </c>
      <c r="H11" s="81" t="s">
        <v>20</v>
      </c>
      <c r="I11" s="81">
        <v>83702</v>
      </c>
      <c r="J11" s="64" t="str">
        <f>HYPERLINK("mailto:henry@innovativeairinc.com","henry@innovativeairinc.com")</f>
        <v>henry@innovativeairinc.com</v>
      </c>
      <c r="K11" s="92" t="s">
        <v>368</v>
      </c>
      <c r="L11" s="23" t="s">
        <v>340</v>
      </c>
      <c r="M11" s="96"/>
      <c r="N11" s="96"/>
      <c r="O11" s="73" t="s">
        <v>369</v>
      </c>
      <c r="P11" s="67"/>
      <c r="Q11" s="67">
        <v>400</v>
      </c>
    </row>
    <row r="12" spans="1:17" s="22" customFormat="1" ht="21.6">
      <c r="A12" s="96">
        <v>10</v>
      </c>
      <c r="B12" s="60" t="s">
        <v>370</v>
      </c>
      <c r="C12" s="76" t="s">
        <v>299</v>
      </c>
      <c r="D12" s="76" t="s">
        <v>189</v>
      </c>
      <c r="E12" s="60" t="s">
        <v>146</v>
      </c>
      <c r="F12" s="60" t="s">
        <v>292</v>
      </c>
      <c r="G12" s="60" t="s">
        <v>22</v>
      </c>
      <c r="H12" s="95" t="s">
        <v>20</v>
      </c>
      <c r="I12" s="95">
        <v>83702</v>
      </c>
      <c r="J12" s="15" t="str">
        <f>HYPERLINK("mailto:ssimmons1@lcarchcom","ssimmons1@lcarchcom")</f>
        <v>ssimmons1@lcarchcom</v>
      </c>
      <c r="K12" s="42" t="str">
        <f>HYPERLINK("tel:208.345.6677","208.345.6677")</f>
        <v>208.345.6677</v>
      </c>
      <c r="L12" s="31" t="s">
        <v>340</v>
      </c>
      <c r="M12" s="76"/>
      <c r="N12" s="76"/>
      <c r="O12" s="28" t="s">
        <v>371</v>
      </c>
      <c r="P12" s="67">
        <v>400</v>
      </c>
      <c r="Q12" s="67"/>
    </row>
    <row r="13" spans="1:17" ht="21.6">
      <c r="A13" s="96">
        <v>11</v>
      </c>
      <c r="B13" s="67" t="s">
        <v>372</v>
      </c>
      <c r="C13" s="96" t="s">
        <v>373</v>
      </c>
      <c r="D13" s="96" t="s">
        <v>66</v>
      </c>
      <c r="E13" s="67" t="s">
        <v>374</v>
      </c>
      <c r="F13" s="67" t="s">
        <v>375</v>
      </c>
      <c r="G13" s="67" t="s">
        <v>376</v>
      </c>
      <c r="H13" s="81" t="s">
        <v>20</v>
      </c>
      <c r="I13" s="81">
        <v>83686</v>
      </c>
      <c r="J13" s="15" t="str">
        <f>HYPERLINK("mailto:mark.hurst@marshallind.com","mark.hurst@marshallind.com")</f>
        <v>mark.hurst@marshallind.com</v>
      </c>
      <c r="K13" s="67" t="s">
        <v>377</v>
      </c>
      <c r="L13" s="23" t="s">
        <v>340</v>
      </c>
      <c r="M13" s="96"/>
      <c r="N13" s="96"/>
      <c r="O13" s="67" t="s">
        <v>378</v>
      </c>
      <c r="P13" s="67">
        <v>400</v>
      </c>
      <c r="Q13" s="67"/>
    </row>
    <row r="14" spans="1:17" ht="102" customHeight="1">
      <c r="A14" s="96">
        <v>12</v>
      </c>
      <c r="B14" s="67" t="s">
        <v>212</v>
      </c>
      <c r="C14" s="96" t="s">
        <v>210</v>
      </c>
      <c r="D14" s="96" t="s">
        <v>66</v>
      </c>
      <c r="E14" s="67" t="s">
        <v>211</v>
      </c>
      <c r="F14" s="67" t="s">
        <v>379</v>
      </c>
      <c r="G14" s="67" t="s">
        <v>19</v>
      </c>
      <c r="H14" s="61" t="s">
        <v>20</v>
      </c>
      <c r="I14" s="61">
        <v>83642</v>
      </c>
      <c r="J14" s="64" t="str">
        <f>HYPERLINK("mailto:markbarg@mckinstry.com","markbarg@mckinstry.com")</f>
        <v>markbarg@mckinstry.com</v>
      </c>
      <c r="K14" s="67" t="s">
        <v>380</v>
      </c>
      <c r="L14" s="23" t="s">
        <v>325</v>
      </c>
      <c r="M14" s="96"/>
      <c r="N14" s="96"/>
      <c r="O14" s="80" t="s">
        <v>381</v>
      </c>
      <c r="P14" s="67" t="s">
        <v>382</v>
      </c>
      <c r="Q14" s="67">
        <v>1750</v>
      </c>
    </row>
    <row r="15" spans="1:17" ht="21">
      <c r="A15" s="96">
        <v>13</v>
      </c>
      <c r="B15" s="67" t="s">
        <v>383</v>
      </c>
      <c r="C15" s="96" t="s">
        <v>384</v>
      </c>
      <c r="D15" s="96" t="s">
        <v>385</v>
      </c>
      <c r="E15" s="67" t="s">
        <v>386</v>
      </c>
      <c r="F15" s="67" t="s">
        <v>387</v>
      </c>
      <c r="G15" s="67" t="s">
        <v>376</v>
      </c>
      <c r="H15" s="61" t="s">
        <v>20</v>
      </c>
      <c r="I15" s="61">
        <v>83687</v>
      </c>
      <c r="J15" s="64" t="str">
        <f>HYPERLINK("mailto:josh@norbryhn.com","josh@norbryhn.com")</f>
        <v>josh@norbryhn.com</v>
      </c>
      <c r="K15" s="67" t="s">
        <v>388</v>
      </c>
      <c r="L15" s="23" t="s">
        <v>359</v>
      </c>
      <c r="M15" s="96" t="s">
        <v>0</v>
      </c>
      <c r="N15" s="96"/>
      <c r="O15" s="56" t="s">
        <v>389</v>
      </c>
      <c r="P15" s="67">
        <v>500</v>
      </c>
      <c r="Q15" s="67"/>
    </row>
    <row r="16" spans="1:17" ht="21.6">
      <c r="A16" s="96">
        <v>14</v>
      </c>
      <c r="B16" s="67" t="s">
        <v>390</v>
      </c>
      <c r="C16" s="96" t="s">
        <v>151</v>
      </c>
      <c r="D16" s="96" t="s">
        <v>391</v>
      </c>
      <c r="E16" s="67" t="s">
        <v>392</v>
      </c>
      <c r="F16" s="67" t="s">
        <v>393</v>
      </c>
      <c r="G16" s="67" t="s">
        <v>394</v>
      </c>
      <c r="H16" s="61" t="s">
        <v>395</v>
      </c>
      <c r="I16" s="61">
        <v>75062</v>
      </c>
      <c r="J16" s="15" t="str">
        <f>HYPERLINK("mailto:shane.smith@partsmaster.com","shane.smith@partsmaster.com")</f>
        <v>shane.smith@partsmaster.com</v>
      </c>
      <c r="K16" s="67" t="s">
        <v>396</v>
      </c>
      <c r="L16" s="23" t="s">
        <v>340</v>
      </c>
      <c r="M16" s="96"/>
      <c r="N16" s="96"/>
      <c r="O16" s="67" t="s">
        <v>397</v>
      </c>
      <c r="P16" s="60">
        <v>400</v>
      </c>
      <c r="Q16" s="60"/>
    </row>
    <row r="17" spans="1:17" ht="26.4">
      <c r="A17" s="96">
        <v>15</v>
      </c>
      <c r="B17" s="67" t="s">
        <v>398</v>
      </c>
      <c r="C17" s="96" t="s">
        <v>399</v>
      </c>
      <c r="D17" s="96" t="s">
        <v>400</v>
      </c>
      <c r="E17" s="67" t="s">
        <v>401</v>
      </c>
      <c r="F17" s="67" t="s">
        <v>402</v>
      </c>
      <c r="G17" s="67" t="s">
        <v>376</v>
      </c>
      <c r="H17" s="61" t="s">
        <v>20</v>
      </c>
      <c r="I17" s="61">
        <v>83687</v>
      </c>
      <c r="J17" s="93" t="str">
        <f>HYPERLINK("mailto:dave.wroblewski@rogers-machinery.com","dave.wroblewski@rogers-machinery.com")</f>
        <v>dave.wroblewski@rogers-machinery.com</v>
      </c>
      <c r="K17" s="67" t="s">
        <v>403</v>
      </c>
      <c r="L17" s="23" t="s">
        <v>359</v>
      </c>
      <c r="M17" s="96"/>
      <c r="N17" s="96"/>
      <c r="O17" s="67" t="s">
        <v>404</v>
      </c>
      <c r="P17" s="60">
        <v>500</v>
      </c>
      <c r="Q17" s="60"/>
    </row>
    <row r="18" spans="1:17" ht="39.75" customHeight="1">
      <c r="A18" s="96">
        <v>16</v>
      </c>
      <c r="B18" s="67" t="s">
        <v>405</v>
      </c>
      <c r="C18" s="96" t="s">
        <v>406</v>
      </c>
      <c r="D18" s="96" t="s">
        <v>168</v>
      </c>
      <c r="E18" s="67" t="s">
        <v>407</v>
      </c>
      <c r="F18" s="67" t="s">
        <v>408</v>
      </c>
      <c r="G18" s="67" t="s">
        <v>38</v>
      </c>
      <c r="H18" s="61" t="s">
        <v>39</v>
      </c>
      <c r="I18" s="61" t="s">
        <v>409</v>
      </c>
      <c r="J18" s="64" t="str">
        <f>HYPERLINK("mailto:g.finch@comcast.net","g.finch@comcast.net")</f>
        <v>g.finch@comcast.net</v>
      </c>
      <c r="K18" s="67" t="s">
        <v>410</v>
      </c>
      <c r="L18" s="23" t="s">
        <v>411</v>
      </c>
      <c r="M18" s="96"/>
      <c r="N18" s="96"/>
      <c r="O18" s="80" t="s">
        <v>412</v>
      </c>
      <c r="P18" s="67">
        <v>800</v>
      </c>
      <c r="Q18" s="67"/>
    </row>
    <row r="19" spans="1:17" ht="21.6">
      <c r="A19" s="96">
        <v>17</v>
      </c>
      <c r="B19" s="67" t="s">
        <v>413</v>
      </c>
      <c r="C19" s="96" t="s">
        <v>414</v>
      </c>
      <c r="D19" s="96" t="s">
        <v>150</v>
      </c>
      <c r="E19" s="67" t="s">
        <v>415</v>
      </c>
      <c r="F19" s="67" t="s">
        <v>416</v>
      </c>
      <c r="G19" s="67" t="s">
        <v>417</v>
      </c>
      <c r="H19" s="61" t="s">
        <v>418</v>
      </c>
      <c r="I19" s="61">
        <v>30722</v>
      </c>
      <c r="J19" s="64" t="str">
        <f>HYPERLINK("mailto:kim.macintyre@shawinc.com","kim.macintyre@shawinc.com")</f>
        <v>kim.macintyre@shawinc.com</v>
      </c>
      <c r="K19" s="64" t="s">
        <v>419</v>
      </c>
      <c r="L19" s="23" t="s">
        <v>340</v>
      </c>
      <c r="M19" s="96"/>
      <c r="N19" s="96"/>
      <c r="O19" s="67" t="s">
        <v>420</v>
      </c>
      <c r="P19" s="67">
        <v>400</v>
      </c>
      <c r="Q19" s="67"/>
    </row>
    <row r="20" spans="1:17" ht="41.4">
      <c r="A20" s="96">
        <v>18</v>
      </c>
      <c r="B20" s="67" t="s">
        <v>421</v>
      </c>
      <c r="C20" s="96" t="s">
        <v>422</v>
      </c>
      <c r="D20" s="96" t="s">
        <v>145</v>
      </c>
      <c r="E20" s="67" t="s">
        <v>423</v>
      </c>
      <c r="F20" s="67" t="s">
        <v>0</v>
      </c>
      <c r="G20" s="67"/>
      <c r="H20" s="61"/>
      <c r="I20" s="61"/>
      <c r="J20" s="64" t="s">
        <v>424</v>
      </c>
      <c r="K20" s="64" t="s">
        <v>425</v>
      </c>
      <c r="L20" s="23" t="s">
        <v>336</v>
      </c>
      <c r="M20" s="96"/>
      <c r="N20" s="96"/>
      <c r="O20" s="80" t="s">
        <v>426</v>
      </c>
      <c r="P20" s="67">
        <v>1000</v>
      </c>
      <c r="Q20" s="67"/>
    </row>
    <row r="21" spans="1:17" ht="26.4">
      <c r="A21" s="96"/>
      <c r="B21" s="67" t="s">
        <v>306</v>
      </c>
      <c r="C21" s="96" t="s">
        <v>176</v>
      </c>
      <c r="D21" s="96" t="s">
        <v>140</v>
      </c>
      <c r="E21" s="67" t="s">
        <v>146</v>
      </c>
      <c r="F21" s="67" t="s">
        <v>307</v>
      </c>
      <c r="G21" s="67" t="s">
        <v>22</v>
      </c>
      <c r="H21" s="61" t="s">
        <v>20</v>
      </c>
      <c r="I21" s="61">
        <v>83709</v>
      </c>
      <c r="J21" s="59" t="str">
        <f>HYPERLINK("mailto:mtaylor@taylorbrothersinc.com","mtaylor@taylorbrothersinc.com")</f>
        <v>mtaylor@taylorbrothersinc.com</v>
      </c>
      <c r="K21" s="64" t="s">
        <v>308</v>
      </c>
      <c r="L21" s="23" t="s">
        <v>359</v>
      </c>
      <c r="M21" s="96"/>
      <c r="N21" s="96"/>
      <c r="O21" s="80" t="s">
        <v>427</v>
      </c>
      <c r="P21" s="67">
        <v>500</v>
      </c>
      <c r="Q21" s="67"/>
    </row>
    <row r="22" spans="1:17" ht="31.2">
      <c r="A22" s="96">
        <v>19</v>
      </c>
      <c r="B22" s="67" t="s">
        <v>428</v>
      </c>
      <c r="C22" s="96" t="s">
        <v>429</v>
      </c>
      <c r="D22" s="96" t="s">
        <v>391</v>
      </c>
      <c r="E22" s="67"/>
      <c r="F22" s="67"/>
      <c r="G22" s="67"/>
      <c r="H22" s="61"/>
      <c r="I22" s="61"/>
      <c r="J22" s="59" t="str">
        <f>HYPERLINK("mailto:sbird@techairprod.com","sbird@techairprod.com")</f>
        <v>sbird@techairprod.com</v>
      </c>
      <c r="K22" s="64" t="s">
        <v>430</v>
      </c>
      <c r="L22" s="23" t="s">
        <v>340</v>
      </c>
      <c r="M22" s="96"/>
      <c r="N22" s="96"/>
      <c r="O22" s="80" t="s">
        <v>431</v>
      </c>
      <c r="P22" s="67" t="s">
        <v>0</v>
      </c>
      <c r="Q22" s="67">
        <v>400</v>
      </c>
    </row>
    <row r="23" spans="1:17" ht="31.2">
      <c r="A23" s="96">
        <v>20</v>
      </c>
      <c r="B23" s="67" t="s">
        <v>432</v>
      </c>
      <c r="C23" s="96" t="s">
        <v>433</v>
      </c>
      <c r="D23" s="96" t="s">
        <v>434</v>
      </c>
      <c r="E23" s="67" t="s">
        <v>435</v>
      </c>
      <c r="F23" s="67" t="s">
        <v>436</v>
      </c>
      <c r="G23" s="67" t="s">
        <v>437</v>
      </c>
      <c r="H23" s="81" t="s">
        <v>0</v>
      </c>
      <c r="I23" s="81" t="s">
        <v>0</v>
      </c>
      <c r="J23" s="64" t="str">
        <f>HYPERLINK("mailto:brandon@west-pak.com","brandon@west-pak.com")</f>
        <v>brandon@west-pak.com</v>
      </c>
      <c r="K23" s="67"/>
      <c r="L23" s="23" t="s">
        <v>359</v>
      </c>
      <c r="M23" s="96"/>
      <c r="N23" s="96"/>
      <c r="O23" s="45" t="s">
        <v>438</v>
      </c>
      <c r="P23" s="67"/>
      <c r="Q23" s="67">
        <v>500</v>
      </c>
    </row>
    <row r="24" spans="1:17" ht="13.2">
      <c r="A24" s="96"/>
      <c r="B24" s="67"/>
      <c r="C24" s="96"/>
      <c r="D24" s="96"/>
      <c r="E24" s="67"/>
      <c r="F24" s="67"/>
      <c r="G24" s="67"/>
      <c r="H24" s="61"/>
      <c r="I24" s="61"/>
      <c r="J24" s="74"/>
      <c r="K24" s="67"/>
      <c r="L24" s="23"/>
      <c r="M24" s="96"/>
      <c r="N24" s="87"/>
      <c r="O24" s="67"/>
      <c r="P24" s="67"/>
      <c r="Q24" s="67"/>
    </row>
    <row r="25" spans="1:17" ht="13.2">
      <c r="A25" s="77"/>
      <c r="B25" s="6"/>
      <c r="C25" s="77" t="s">
        <v>439</v>
      </c>
      <c r="D25" s="77"/>
      <c r="E25" s="6"/>
      <c r="F25" s="6"/>
      <c r="G25" s="6"/>
      <c r="H25" s="38"/>
      <c r="I25" s="38"/>
      <c r="J25" s="6"/>
      <c r="K25" s="6"/>
      <c r="L25" s="50"/>
      <c r="M25" s="77"/>
      <c r="N25" s="68"/>
      <c r="O25" s="6"/>
      <c r="P25" s="6">
        <f>SUM(P4:P24)</f>
        <v>8200</v>
      </c>
      <c r="Q25" s="6">
        <f>SUM(Q3:Q24)</f>
        <v>3050</v>
      </c>
    </row>
  </sheetData>
  <mergeCells count="1">
    <mergeCell ref="A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topLeftCell="A19" workbookViewId="0">
      <selection activeCell="L28" sqref="L28"/>
    </sheetView>
  </sheetViews>
  <sheetFormatPr defaultColWidth="8.88671875" defaultRowHeight="39" customHeight="1"/>
  <cols>
    <col min="1" max="1" width="2.44140625" style="46" customWidth="1"/>
    <col min="2" max="2" width="9.44140625" style="46" customWidth="1"/>
    <col min="3" max="3" width="8.109375" style="46"/>
    <col min="4" max="4" width="6.109375" style="12" customWidth="1"/>
    <col min="5" max="5" width="9.6640625" style="12" customWidth="1"/>
    <col min="6" max="6" width="14" style="12" customWidth="1"/>
    <col min="7" max="7" width="15.33203125" style="12" customWidth="1"/>
    <col min="8" max="8" width="9.33203125" style="12" customWidth="1"/>
    <col min="9" max="9" width="3.88671875" style="14" customWidth="1"/>
    <col min="10" max="10" width="6.5546875" style="14" customWidth="1"/>
    <col min="11" max="11" width="26.5546875" style="12" customWidth="1"/>
    <col min="12" max="12" width="12.44140625" style="12" customWidth="1"/>
    <col min="13" max="13" width="3" style="46" customWidth="1"/>
    <col min="14" max="14" width="11.6640625" style="12" customWidth="1"/>
    <col min="15" max="15" width="9.6640625" style="46" customWidth="1"/>
    <col min="16" max="16" width="8.88671875" style="46" customWidth="1"/>
    <col min="17" max="17" width="8.109375" style="12"/>
  </cols>
  <sheetData>
    <row r="1" spans="1:17" ht="13.2">
      <c r="A1" s="33"/>
      <c r="B1" s="311" t="s">
        <v>440</v>
      </c>
      <c r="C1" s="303"/>
      <c r="D1" s="303"/>
      <c r="E1" s="303"/>
      <c r="F1" s="303"/>
      <c r="G1" s="303"/>
      <c r="H1" s="303"/>
      <c r="I1" s="304"/>
      <c r="J1" s="304"/>
      <c r="K1" s="303"/>
      <c r="L1" s="303"/>
      <c r="M1" s="303"/>
      <c r="N1" s="312"/>
      <c r="O1" s="1"/>
      <c r="P1" s="1"/>
      <c r="Q1" s="84"/>
    </row>
    <row r="2" spans="1:17" ht="27">
      <c r="A2" s="71" t="s">
        <v>0</v>
      </c>
      <c r="B2" s="71" t="s">
        <v>1</v>
      </c>
      <c r="C2" s="71" t="s">
        <v>2</v>
      </c>
      <c r="D2" s="18" t="s">
        <v>3</v>
      </c>
      <c r="E2" s="8" t="s">
        <v>4</v>
      </c>
      <c r="F2" s="72" t="s">
        <v>5</v>
      </c>
      <c r="G2" s="72" t="s">
        <v>6</v>
      </c>
      <c r="H2" s="72" t="s">
        <v>7</v>
      </c>
      <c r="I2" s="10" t="s">
        <v>8</v>
      </c>
      <c r="J2" s="10" t="s">
        <v>9</v>
      </c>
      <c r="K2" s="72" t="s">
        <v>10</v>
      </c>
      <c r="L2" s="72" t="s">
        <v>11</v>
      </c>
      <c r="M2" s="94" t="s">
        <v>441</v>
      </c>
      <c r="N2" s="40" t="s">
        <v>442</v>
      </c>
      <c r="O2" s="96" t="s">
        <v>443</v>
      </c>
      <c r="P2" s="96" t="s">
        <v>444</v>
      </c>
      <c r="Q2" s="84"/>
    </row>
    <row r="3" spans="1:17" s="22" customFormat="1" ht="21">
      <c r="A3" s="96">
        <v>1</v>
      </c>
      <c r="B3" s="96" t="s">
        <v>318</v>
      </c>
      <c r="C3" s="96" t="s">
        <v>89</v>
      </c>
      <c r="D3" s="67"/>
      <c r="E3" s="67" t="s">
        <v>319</v>
      </c>
      <c r="F3" s="67" t="s">
        <v>317</v>
      </c>
      <c r="G3" s="67" t="s">
        <v>320</v>
      </c>
      <c r="H3" s="67" t="s">
        <v>321</v>
      </c>
      <c r="I3" s="61" t="s">
        <v>322</v>
      </c>
      <c r="J3" s="61">
        <v>97070</v>
      </c>
      <c r="K3" s="25" t="s">
        <v>323</v>
      </c>
      <c r="L3" s="67" t="s">
        <v>324</v>
      </c>
      <c r="M3" s="96" t="s">
        <v>326</v>
      </c>
      <c r="N3" s="67" t="s">
        <v>445</v>
      </c>
      <c r="O3" s="96">
        <v>75</v>
      </c>
      <c r="P3" s="76"/>
      <c r="Q3" s="32"/>
    </row>
    <row r="4" spans="1:17" ht="13.2">
      <c r="A4" s="96">
        <v>2</v>
      </c>
      <c r="B4" s="96" t="s">
        <v>36</v>
      </c>
      <c r="C4" s="96" t="s">
        <v>37</v>
      </c>
      <c r="D4" s="67"/>
      <c r="E4" s="67" t="s">
        <v>446</v>
      </c>
      <c r="F4" s="67" t="s">
        <v>447</v>
      </c>
      <c r="G4" s="67"/>
      <c r="H4" s="67"/>
      <c r="I4" s="61"/>
      <c r="J4" s="61"/>
      <c r="K4" s="67" t="str">
        <f>HYPERLINK("mailto:abanks@apollosm.com","")</f>
        <v/>
      </c>
      <c r="L4" s="67"/>
      <c r="M4" s="96"/>
      <c r="N4" s="67" t="s">
        <v>448</v>
      </c>
      <c r="O4" s="96">
        <v>0</v>
      </c>
      <c r="P4" s="96"/>
      <c r="Q4" s="84"/>
    </row>
    <row r="5" spans="1:17" ht="31.2">
      <c r="A5" s="96">
        <v>3</v>
      </c>
      <c r="B5" s="96" t="s">
        <v>40</v>
      </c>
      <c r="C5" s="96" t="s">
        <v>41</v>
      </c>
      <c r="D5" s="67"/>
      <c r="E5" s="67" t="s">
        <v>27</v>
      </c>
      <c r="F5" s="67" t="s">
        <v>42</v>
      </c>
      <c r="G5" s="67" t="s">
        <v>43</v>
      </c>
      <c r="H5" s="67" t="s">
        <v>44</v>
      </c>
      <c r="I5" s="61" t="s">
        <v>20</v>
      </c>
      <c r="J5" s="61">
        <v>83638</v>
      </c>
      <c r="K5" s="85" t="s">
        <v>449</v>
      </c>
      <c r="L5" s="67" t="s">
        <v>45</v>
      </c>
      <c r="M5" s="21" t="s">
        <v>218</v>
      </c>
      <c r="N5" s="67" t="s">
        <v>450</v>
      </c>
      <c r="O5" s="96">
        <v>50</v>
      </c>
      <c r="P5" s="96"/>
      <c r="Q5" s="84"/>
    </row>
    <row r="6" spans="1:17" s="22" customFormat="1" ht="10.199999999999999">
      <c r="A6" s="96">
        <v>4</v>
      </c>
      <c r="B6" s="96" t="s">
        <v>451</v>
      </c>
      <c r="C6" s="96" t="s">
        <v>452</v>
      </c>
      <c r="D6" s="67"/>
      <c r="E6" s="67" t="s">
        <v>446</v>
      </c>
      <c r="F6" s="67" t="s">
        <v>447</v>
      </c>
      <c r="G6" s="67"/>
      <c r="H6" s="67"/>
      <c r="I6" s="61"/>
      <c r="J6" s="61"/>
      <c r="K6" s="67" t="str">
        <f>HYPERLINK("mailto:tbroome@slhs.org","")</f>
        <v/>
      </c>
      <c r="L6" s="67"/>
      <c r="M6" s="96"/>
      <c r="N6" s="67" t="s">
        <v>448</v>
      </c>
      <c r="O6" s="96">
        <v>0</v>
      </c>
      <c r="P6" s="76"/>
      <c r="Q6" s="32"/>
    </row>
    <row r="7" spans="1:17" s="22" customFormat="1" ht="20.399999999999999">
      <c r="A7" s="96">
        <v>5</v>
      </c>
      <c r="B7" s="96" t="s">
        <v>222</v>
      </c>
      <c r="C7" s="96" t="s">
        <v>223</v>
      </c>
      <c r="D7" s="67"/>
      <c r="E7" s="67" t="s">
        <v>224</v>
      </c>
      <c r="F7" s="67" t="s">
        <v>225</v>
      </c>
      <c r="G7" s="67" t="s">
        <v>226</v>
      </c>
      <c r="H7" s="67" t="s">
        <v>35</v>
      </c>
      <c r="I7" s="81" t="s">
        <v>20</v>
      </c>
      <c r="J7" s="81">
        <v>83843</v>
      </c>
      <c r="K7" s="44" t="s">
        <v>453</v>
      </c>
      <c r="L7" s="67" t="s">
        <v>227</v>
      </c>
      <c r="M7" s="96" t="s">
        <v>218</v>
      </c>
      <c r="N7" s="67" t="s">
        <v>454</v>
      </c>
      <c r="O7" s="96">
        <v>50</v>
      </c>
      <c r="P7" s="76"/>
      <c r="Q7" s="32"/>
    </row>
    <row r="8" spans="1:17" ht="21">
      <c r="A8" s="96">
        <v>6</v>
      </c>
      <c r="B8" s="96" t="s">
        <v>57</v>
      </c>
      <c r="C8" s="96" t="s">
        <v>15</v>
      </c>
      <c r="D8" s="67"/>
      <c r="E8" s="67" t="s">
        <v>58</v>
      </c>
      <c r="F8" s="67" t="s">
        <v>59</v>
      </c>
      <c r="G8" s="67" t="s">
        <v>60</v>
      </c>
      <c r="H8" s="67" t="s">
        <v>61</v>
      </c>
      <c r="I8" s="81" t="s">
        <v>20</v>
      </c>
      <c r="J8" s="81" t="s">
        <v>62</v>
      </c>
      <c r="K8" s="87" t="s">
        <v>455</v>
      </c>
      <c r="L8" s="67" t="s">
        <v>63</v>
      </c>
      <c r="M8" s="96" t="s">
        <v>218</v>
      </c>
      <c r="N8" s="67" t="s">
        <v>456</v>
      </c>
      <c r="O8" s="96">
        <v>50</v>
      </c>
      <c r="P8" s="96"/>
      <c r="Q8" s="84"/>
    </row>
    <row r="9" spans="1:17" ht="13.2">
      <c r="A9" s="96">
        <v>7</v>
      </c>
      <c r="B9" s="96" t="s">
        <v>457</v>
      </c>
      <c r="C9" s="96" t="s">
        <v>458</v>
      </c>
      <c r="D9" s="67"/>
      <c r="E9" s="67" t="s">
        <v>459</v>
      </c>
      <c r="F9" s="67" t="s">
        <v>460</v>
      </c>
      <c r="G9" s="67" t="s">
        <v>461</v>
      </c>
      <c r="H9" s="67" t="s">
        <v>19</v>
      </c>
      <c r="I9" s="61" t="s">
        <v>20</v>
      </c>
      <c r="J9" s="61">
        <v>83642</v>
      </c>
      <c r="K9" s="51" t="s">
        <v>462</v>
      </c>
      <c r="L9" s="67" t="s">
        <v>463</v>
      </c>
      <c r="M9" s="96"/>
      <c r="N9" s="67" t="s">
        <v>464</v>
      </c>
      <c r="O9" s="96">
        <v>75</v>
      </c>
      <c r="P9" s="96"/>
      <c r="Q9" s="84"/>
    </row>
    <row r="10" spans="1:17" ht="21">
      <c r="A10" s="96">
        <v>8</v>
      </c>
      <c r="B10" s="96" t="s">
        <v>65</v>
      </c>
      <c r="C10" s="96" t="s">
        <v>66</v>
      </c>
      <c r="D10" s="67"/>
      <c r="E10" s="67" t="s">
        <v>228</v>
      </c>
      <c r="F10" s="67" t="s">
        <v>67</v>
      </c>
      <c r="G10" s="67" t="s">
        <v>21</v>
      </c>
      <c r="H10" s="67" t="s">
        <v>22</v>
      </c>
      <c r="I10" s="61" t="s">
        <v>20</v>
      </c>
      <c r="J10" s="61">
        <v>83712</v>
      </c>
      <c r="K10" s="51" t="s">
        <v>465</v>
      </c>
      <c r="L10" s="67" t="s">
        <v>68</v>
      </c>
      <c r="M10" s="96" t="s">
        <v>218</v>
      </c>
      <c r="N10" s="67" t="s">
        <v>466</v>
      </c>
      <c r="O10" s="96">
        <v>50</v>
      </c>
      <c r="P10" s="96"/>
      <c r="Q10" s="84"/>
    </row>
    <row r="11" spans="1:17" ht="31.2">
      <c r="A11" s="96">
        <v>9</v>
      </c>
      <c r="B11" s="96" t="s">
        <v>467</v>
      </c>
      <c r="C11" s="96" t="s">
        <v>131</v>
      </c>
      <c r="D11" s="67"/>
      <c r="E11" s="67" t="s">
        <v>468</v>
      </c>
      <c r="F11" s="67" t="s">
        <v>317</v>
      </c>
      <c r="G11" s="67" t="s">
        <v>469</v>
      </c>
      <c r="H11" s="67" t="s">
        <v>38</v>
      </c>
      <c r="I11" s="61" t="s">
        <v>39</v>
      </c>
      <c r="J11" s="61">
        <v>99217</v>
      </c>
      <c r="K11" s="51" t="s">
        <v>470</v>
      </c>
      <c r="L11" s="67" t="s">
        <v>471</v>
      </c>
      <c r="M11" s="96" t="s">
        <v>326</v>
      </c>
      <c r="N11" s="67" t="s">
        <v>445</v>
      </c>
      <c r="O11" s="96">
        <v>75</v>
      </c>
      <c r="P11" s="96"/>
      <c r="Q11" s="84"/>
    </row>
    <row r="12" spans="1:17" ht="13.2">
      <c r="A12" s="96">
        <v>10</v>
      </c>
      <c r="B12" s="96" t="s">
        <v>69</v>
      </c>
      <c r="C12" s="96" t="s">
        <v>53</v>
      </c>
      <c r="D12" s="67"/>
      <c r="E12" s="67" t="s">
        <v>158</v>
      </c>
      <c r="F12" s="67" t="s">
        <v>0</v>
      </c>
      <c r="G12" s="67" t="s">
        <v>70</v>
      </c>
      <c r="H12" s="67" t="s">
        <v>22</v>
      </c>
      <c r="I12" s="61" t="s">
        <v>71</v>
      </c>
      <c r="J12" s="61">
        <v>83702</v>
      </c>
      <c r="K12" s="51" t="s">
        <v>472</v>
      </c>
      <c r="L12" s="67" t="s">
        <v>72</v>
      </c>
      <c r="M12" s="96" t="s">
        <v>218</v>
      </c>
      <c r="N12" s="60" t="s">
        <v>456</v>
      </c>
      <c r="O12" s="76">
        <v>50</v>
      </c>
      <c r="P12" s="96"/>
      <c r="Q12" s="84"/>
    </row>
    <row r="13" spans="1:17" ht="31.2">
      <c r="A13" s="96">
        <v>11</v>
      </c>
      <c r="B13" s="96" t="s">
        <v>73</v>
      </c>
      <c r="C13" s="96" t="s">
        <v>74</v>
      </c>
      <c r="D13" s="67" t="s">
        <v>75</v>
      </c>
      <c r="E13" s="67" t="s">
        <v>76</v>
      </c>
      <c r="F13" s="67" t="s">
        <v>77</v>
      </c>
      <c r="G13" s="67" t="s">
        <v>78</v>
      </c>
      <c r="H13" s="67" t="s">
        <v>79</v>
      </c>
      <c r="I13" s="61" t="s">
        <v>20</v>
      </c>
      <c r="J13" s="61">
        <v>83404</v>
      </c>
      <c r="K13" s="51" t="s">
        <v>473</v>
      </c>
      <c r="L13" s="67" t="s">
        <v>80</v>
      </c>
      <c r="M13" s="21" t="s">
        <v>218</v>
      </c>
      <c r="N13" s="67" t="s">
        <v>81</v>
      </c>
      <c r="O13" s="96">
        <v>0</v>
      </c>
      <c r="P13" s="47" t="s">
        <v>474</v>
      </c>
      <c r="Q13" s="84"/>
    </row>
    <row r="14" spans="1:17" ht="39.75" customHeight="1">
      <c r="A14" s="96">
        <v>12</v>
      </c>
      <c r="B14" s="96" t="s">
        <v>88</v>
      </c>
      <c r="C14" s="96" t="s">
        <v>89</v>
      </c>
      <c r="D14" s="67"/>
      <c r="E14" s="67" t="s">
        <v>186</v>
      </c>
      <c r="F14" s="67" t="s">
        <v>90</v>
      </c>
      <c r="G14" s="67" t="s">
        <v>91</v>
      </c>
      <c r="H14" s="67" t="s">
        <v>92</v>
      </c>
      <c r="I14" s="81" t="s">
        <v>20</v>
      </c>
      <c r="J14" s="81" t="s">
        <v>93</v>
      </c>
      <c r="K14" s="51" t="s">
        <v>475</v>
      </c>
      <c r="L14" s="67" t="s">
        <v>94</v>
      </c>
      <c r="M14" s="21" t="s">
        <v>218</v>
      </c>
      <c r="N14" s="67" t="s">
        <v>476</v>
      </c>
      <c r="O14" s="96">
        <v>50</v>
      </c>
      <c r="P14" s="96"/>
      <c r="Q14" s="84"/>
    </row>
    <row r="15" spans="1:17" ht="21">
      <c r="A15" s="96">
        <v>13</v>
      </c>
      <c r="B15" s="96" t="s">
        <v>232</v>
      </c>
      <c r="C15" s="96" t="s">
        <v>233</v>
      </c>
      <c r="D15" s="67" t="s">
        <v>234</v>
      </c>
      <c r="E15" s="67" t="s">
        <v>235</v>
      </c>
      <c r="F15" s="67" t="s">
        <v>225</v>
      </c>
      <c r="G15" s="67" t="s">
        <v>226</v>
      </c>
      <c r="H15" s="67" t="s">
        <v>35</v>
      </c>
      <c r="I15" s="81" t="s">
        <v>20</v>
      </c>
      <c r="J15" s="81">
        <v>83843</v>
      </c>
      <c r="K15" s="51" t="s">
        <v>477</v>
      </c>
      <c r="L15" s="67" t="s">
        <v>236</v>
      </c>
      <c r="M15" s="96" t="s">
        <v>218</v>
      </c>
      <c r="N15" s="67" t="s">
        <v>454</v>
      </c>
      <c r="O15" s="96">
        <v>50</v>
      </c>
      <c r="P15" s="96" t="s">
        <v>0</v>
      </c>
      <c r="Q15" s="84"/>
    </row>
    <row r="16" spans="1:17" ht="31.2">
      <c r="A16" s="96">
        <v>14</v>
      </c>
      <c r="B16" s="96" t="s">
        <v>107</v>
      </c>
      <c r="C16" s="96" t="s">
        <v>108</v>
      </c>
      <c r="D16" s="67" t="s">
        <v>109</v>
      </c>
      <c r="E16" s="67" t="s">
        <v>110</v>
      </c>
      <c r="F16" s="67" t="s">
        <v>111</v>
      </c>
      <c r="G16" s="67" t="s">
        <v>112</v>
      </c>
      <c r="H16" s="67" t="s">
        <v>113</v>
      </c>
      <c r="I16" s="61" t="s">
        <v>20</v>
      </c>
      <c r="J16" s="61">
        <v>83501</v>
      </c>
      <c r="K16" s="51" t="s">
        <v>478</v>
      </c>
      <c r="L16" s="67" t="s">
        <v>114</v>
      </c>
      <c r="M16" s="21" t="s">
        <v>218</v>
      </c>
      <c r="N16" s="67"/>
      <c r="O16" s="96">
        <v>50</v>
      </c>
      <c r="P16" s="96" t="s">
        <v>0</v>
      </c>
      <c r="Q16" s="84"/>
    </row>
    <row r="17" spans="1:17" ht="21">
      <c r="A17" s="96">
        <v>15</v>
      </c>
      <c r="B17" s="96" t="s">
        <v>237</v>
      </c>
      <c r="C17" s="96" t="s">
        <v>238</v>
      </c>
      <c r="D17" s="67"/>
      <c r="E17" s="67" t="s">
        <v>239</v>
      </c>
      <c r="F17" s="67" t="s">
        <v>153</v>
      </c>
      <c r="G17" s="67" t="s">
        <v>154</v>
      </c>
      <c r="H17" s="67" t="s">
        <v>79</v>
      </c>
      <c r="I17" s="61" t="s">
        <v>20</v>
      </c>
      <c r="J17" s="61">
        <v>83404</v>
      </c>
      <c r="K17" s="66" t="str">
        <f>HYPERLINK("mailto:ljohnson@mvhospital.net","ljohnson@mvhospital.net")</f>
        <v>ljohnson@mvhospital.net</v>
      </c>
      <c r="L17" s="67" t="s">
        <v>156</v>
      </c>
      <c r="M17" s="21" t="s">
        <v>218</v>
      </c>
      <c r="N17" s="96" t="s">
        <v>479</v>
      </c>
      <c r="O17" s="96">
        <v>50</v>
      </c>
      <c r="P17" s="96"/>
      <c r="Q17" s="84"/>
    </row>
    <row r="18" spans="1:17" s="22" customFormat="1" ht="21">
      <c r="A18" s="96">
        <v>16</v>
      </c>
      <c r="B18" s="96" t="s">
        <v>480</v>
      </c>
      <c r="C18" s="96" t="s">
        <v>255</v>
      </c>
      <c r="D18" s="67"/>
      <c r="E18" s="67"/>
      <c r="F18" s="67" t="s">
        <v>297</v>
      </c>
      <c r="G18" s="67" t="s">
        <v>298</v>
      </c>
      <c r="H18" s="67" t="s">
        <v>22</v>
      </c>
      <c r="I18" s="61" t="s">
        <v>20</v>
      </c>
      <c r="J18" s="61">
        <v>83712</v>
      </c>
      <c r="K18" s="87" t="s">
        <v>481</v>
      </c>
      <c r="L18" s="67" t="s">
        <v>482</v>
      </c>
      <c r="M18" s="96" t="s">
        <v>326</v>
      </c>
      <c r="N18" s="67" t="s">
        <v>483</v>
      </c>
      <c r="O18" s="96">
        <v>75</v>
      </c>
      <c r="P18" s="96"/>
      <c r="Q18" s="32"/>
    </row>
    <row r="19" spans="1:17" s="22" customFormat="1" ht="53.25" customHeight="1">
      <c r="A19" s="96">
        <v>17</v>
      </c>
      <c r="B19" s="96" t="s">
        <v>117</v>
      </c>
      <c r="C19" s="96" t="s">
        <v>118</v>
      </c>
      <c r="D19" s="67" t="s">
        <v>243</v>
      </c>
      <c r="E19" s="67" t="s">
        <v>119</v>
      </c>
      <c r="F19" s="67" t="s">
        <v>244</v>
      </c>
      <c r="G19" s="67" t="s">
        <v>120</v>
      </c>
      <c r="H19" s="67" t="s">
        <v>38</v>
      </c>
      <c r="I19" s="61" t="s">
        <v>39</v>
      </c>
      <c r="J19" s="61">
        <v>99201</v>
      </c>
      <c r="K19" s="51" t="s">
        <v>484</v>
      </c>
      <c r="L19" s="67" t="s">
        <v>121</v>
      </c>
      <c r="M19" s="96" t="s">
        <v>215</v>
      </c>
      <c r="N19" s="67" t="s">
        <v>485</v>
      </c>
      <c r="O19" s="96">
        <v>50</v>
      </c>
      <c r="P19" s="96"/>
      <c r="Q19" s="32"/>
    </row>
    <row r="20" spans="1:17" ht="31.2">
      <c r="A20" s="96">
        <v>18</v>
      </c>
      <c r="B20" s="96" t="s">
        <v>122</v>
      </c>
      <c r="C20" s="96" t="s">
        <v>123</v>
      </c>
      <c r="D20" s="67" t="s">
        <v>0</v>
      </c>
      <c r="E20" s="67" t="s">
        <v>124</v>
      </c>
      <c r="F20" s="67" t="s">
        <v>98</v>
      </c>
      <c r="G20" s="67" t="s">
        <v>99</v>
      </c>
      <c r="H20" s="67" t="s">
        <v>100</v>
      </c>
      <c r="I20" s="81" t="s">
        <v>20</v>
      </c>
      <c r="J20" s="81">
        <v>83301</v>
      </c>
      <c r="K20" s="51" t="s">
        <v>486</v>
      </c>
      <c r="L20" s="92" t="s">
        <v>125</v>
      </c>
      <c r="M20" s="21" t="s">
        <v>218</v>
      </c>
      <c r="N20" s="67" t="s">
        <v>476</v>
      </c>
      <c r="O20" s="39">
        <v>50</v>
      </c>
      <c r="P20" s="96"/>
      <c r="Q20" s="84"/>
    </row>
    <row r="21" spans="1:17" ht="13.2">
      <c r="A21" s="96">
        <v>19</v>
      </c>
      <c r="B21" s="96" t="s">
        <v>127</v>
      </c>
      <c r="C21" s="96" t="s">
        <v>128</v>
      </c>
      <c r="D21" s="67" t="s">
        <v>0</v>
      </c>
      <c r="E21" s="67" t="s">
        <v>245</v>
      </c>
      <c r="F21" s="67" t="s">
        <v>129</v>
      </c>
      <c r="G21" s="67" t="s">
        <v>130</v>
      </c>
      <c r="H21" s="67" t="s">
        <v>22</v>
      </c>
      <c r="I21" s="61" t="s">
        <v>20</v>
      </c>
      <c r="J21" s="61">
        <v>83702</v>
      </c>
      <c r="K21" s="99" t="s">
        <v>487</v>
      </c>
      <c r="L21" s="67" t="s">
        <v>246</v>
      </c>
      <c r="M21" s="96" t="s">
        <v>326</v>
      </c>
      <c r="N21" s="67" t="s">
        <v>456</v>
      </c>
      <c r="O21" s="96">
        <v>75</v>
      </c>
      <c r="P21" s="96"/>
      <c r="Q21" s="84"/>
    </row>
    <row r="22" spans="1:17" ht="13.2">
      <c r="A22" s="96">
        <v>20</v>
      </c>
      <c r="B22" s="96" t="s">
        <v>488</v>
      </c>
      <c r="C22" s="96" t="s">
        <v>489</v>
      </c>
      <c r="D22" s="67"/>
      <c r="E22" s="67" t="s">
        <v>446</v>
      </c>
      <c r="F22" s="67" t="s">
        <v>447</v>
      </c>
      <c r="G22" s="67"/>
      <c r="H22" s="67"/>
      <c r="I22" s="61"/>
      <c r="J22" s="61"/>
      <c r="K22" s="67"/>
      <c r="L22" s="67"/>
      <c r="M22" s="96"/>
      <c r="N22" s="67"/>
      <c r="O22" s="96">
        <v>0</v>
      </c>
      <c r="P22" s="96"/>
      <c r="Q22" s="84"/>
    </row>
    <row r="23" spans="1:17" ht="41.4">
      <c r="A23" s="96">
        <v>21</v>
      </c>
      <c r="B23" s="96" t="s">
        <v>133</v>
      </c>
      <c r="C23" s="96" t="s">
        <v>37</v>
      </c>
      <c r="D23" s="67" t="s">
        <v>134</v>
      </c>
      <c r="E23" s="67" t="s">
        <v>135</v>
      </c>
      <c r="F23" s="67" t="s">
        <v>136</v>
      </c>
      <c r="G23" s="67" t="s">
        <v>137</v>
      </c>
      <c r="H23" s="67" t="s">
        <v>22</v>
      </c>
      <c r="I23" s="61" t="s">
        <v>20</v>
      </c>
      <c r="J23" s="61">
        <v>83706</v>
      </c>
      <c r="K23" s="87" t="s">
        <v>490</v>
      </c>
      <c r="L23" s="67" t="s">
        <v>138</v>
      </c>
      <c r="M23" s="21" t="s">
        <v>218</v>
      </c>
      <c r="N23" s="67" t="s">
        <v>448</v>
      </c>
      <c r="O23" s="96">
        <v>0</v>
      </c>
      <c r="P23" s="96"/>
      <c r="Q23" s="84"/>
    </row>
    <row r="24" spans="1:17" ht="21">
      <c r="A24" s="96">
        <v>22</v>
      </c>
      <c r="B24" s="96" t="s">
        <v>249</v>
      </c>
      <c r="C24" s="96" t="s">
        <v>250</v>
      </c>
      <c r="D24" s="67"/>
      <c r="E24" s="67" t="s">
        <v>251</v>
      </c>
      <c r="F24" s="67" t="s">
        <v>252</v>
      </c>
      <c r="G24" s="67" t="s">
        <v>130</v>
      </c>
      <c r="H24" s="67" t="s">
        <v>22</v>
      </c>
      <c r="I24" s="61" t="s">
        <v>20</v>
      </c>
      <c r="J24" s="61">
        <v>83702</v>
      </c>
      <c r="K24" s="51" t="s">
        <v>491</v>
      </c>
      <c r="L24" s="67" t="s">
        <v>253</v>
      </c>
      <c r="M24" s="96" t="s">
        <v>326</v>
      </c>
      <c r="N24" s="67" t="s">
        <v>456</v>
      </c>
      <c r="O24" s="96">
        <v>75</v>
      </c>
      <c r="P24" s="96"/>
      <c r="Q24" s="84"/>
    </row>
    <row r="25" spans="1:17" ht="69.75" customHeight="1">
      <c r="A25" s="96">
        <v>23</v>
      </c>
      <c r="B25" s="96" t="s">
        <v>144</v>
      </c>
      <c r="C25" s="96" t="s">
        <v>145</v>
      </c>
      <c r="D25" s="67"/>
      <c r="E25" s="67" t="s">
        <v>146</v>
      </c>
      <c r="F25" s="67" t="s">
        <v>147</v>
      </c>
      <c r="G25" s="67" t="s">
        <v>338</v>
      </c>
      <c r="H25" s="67" t="s">
        <v>19</v>
      </c>
      <c r="I25" s="61" t="s">
        <v>20</v>
      </c>
      <c r="J25" s="61">
        <v>83680</v>
      </c>
      <c r="K25" s="51" t="s">
        <v>492</v>
      </c>
      <c r="L25" s="67" t="s">
        <v>339</v>
      </c>
      <c r="M25" s="96"/>
      <c r="N25" s="57" t="s">
        <v>493</v>
      </c>
      <c r="O25" s="96">
        <v>50</v>
      </c>
      <c r="P25" s="96"/>
      <c r="Q25" s="98" t="s">
        <v>493</v>
      </c>
    </row>
    <row r="26" spans="1:17" ht="31.2">
      <c r="A26" s="96">
        <v>24</v>
      </c>
      <c r="B26" s="96" t="s">
        <v>262</v>
      </c>
      <c r="C26" s="96" t="s">
        <v>263</v>
      </c>
      <c r="D26" s="67"/>
      <c r="E26" s="67" t="s">
        <v>16</v>
      </c>
      <c r="F26" s="67" t="s">
        <v>147</v>
      </c>
      <c r="G26" s="67" t="s">
        <v>264</v>
      </c>
      <c r="H26" s="67" t="s">
        <v>19</v>
      </c>
      <c r="I26" s="61" t="s">
        <v>20</v>
      </c>
      <c r="J26" s="61">
        <v>83642</v>
      </c>
      <c r="K26" s="99" t="s">
        <v>494</v>
      </c>
      <c r="L26" s="67" t="s">
        <v>339</v>
      </c>
      <c r="M26" s="96" t="s">
        <v>215</v>
      </c>
      <c r="N26" s="20" t="s">
        <v>495</v>
      </c>
      <c r="O26" s="96">
        <v>100</v>
      </c>
      <c r="P26" s="96"/>
      <c r="Q26" s="98" t="s">
        <v>495</v>
      </c>
    </row>
    <row r="27" spans="1:17" ht="13.2">
      <c r="A27" s="96">
        <v>25</v>
      </c>
      <c r="B27" s="96" t="s">
        <v>496</v>
      </c>
      <c r="C27" s="96" t="s">
        <v>116</v>
      </c>
      <c r="D27" s="67"/>
      <c r="E27" s="67" t="s">
        <v>446</v>
      </c>
      <c r="F27" s="67" t="s">
        <v>447</v>
      </c>
      <c r="G27" s="67"/>
      <c r="H27" s="67"/>
      <c r="I27" s="61"/>
      <c r="J27" s="61"/>
      <c r="K27" s="67"/>
      <c r="L27" s="67"/>
      <c r="M27" s="96"/>
      <c r="N27" s="67"/>
      <c r="O27" s="96">
        <v>0</v>
      </c>
      <c r="P27" s="96"/>
      <c r="Q27" s="84"/>
    </row>
    <row r="28" spans="1:17" s="22" customFormat="1" ht="21">
      <c r="A28" s="96">
        <v>26</v>
      </c>
      <c r="B28" s="96" t="s">
        <v>267</v>
      </c>
      <c r="C28" s="96" t="s">
        <v>37</v>
      </c>
      <c r="D28" s="67"/>
      <c r="E28" s="67" t="s">
        <v>268</v>
      </c>
      <c r="F28" s="67" t="s">
        <v>269</v>
      </c>
      <c r="G28" s="67" t="s">
        <v>270</v>
      </c>
      <c r="H28" s="67" t="s">
        <v>22</v>
      </c>
      <c r="I28" s="61" t="s">
        <v>20</v>
      </c>
      <c r="J28" s="61">
        <v>83716</v>
      </c>
      <c r="K28" s="87" t="s">
        <v>497</v>
      </c>
      <c r="L28" s="64" t="s">
        <v>271</v>
      </c>
      <c r="M28" s="21" t="s">
        <v>215</v>
      </c>
      <c r="N28" s="67" t="s">
        <v>498</v>
      </c>
      <c r="O28" s="96">
        <v>50</v>
      </c>
      <c r="P28" s="96"/>
      <c r="Q28" s="32"/>
    </row>
    <row r="29" spans="1:17" ht="21">
      <c r="A29" s="96">
        <v>27</v>
      </c>
      <c r="B29" s="96" t="s">
        <v>273</v>
      </c>
      <c r="C29" s="96" t="s">
        <v>274</v>
      </c>
      <c r="D29" s="67" t="s">
        <v>0</v>
      </c>
      <c r="E29" s="67" t="s">
        <v>275</v>
      </c>
      <c r="F29" s="67" t="s">
        <v>252</v>
      </c>
      <c r="G29" s="67" t="s">
        <v>130</v>
      </c>
      <c r="H29" s="67" t="s">
        <v>22</v>
      </c>
      <c r="I29" s="61" t="s">
        <v>20</v>
      </c>
      <c r="J29" s="61">
        <v>83702</v>
      </c>
      <c r="K29" s="51" t="s">
        <v>499</v>
      </c>
      <c r="L29" s="67" t="s">
        <v>276</v>
      </c>
      <c r="M29" s="96"/>
      <c r="N29" s="67" t="s">
        <v>466</v>
      </c>
      <c r="O29" s="96">
        <v>75</v>
      </c>
      <c r="P29" s="96"/>
      <c r="Q29" s="84"/>
    </row>
    <row r="30" spans="1:17" ht="31.2">
      <c r="A30" s="96">
        <v>28</v>
      </c>
      <c r="B30" s="96" t="s">
        <v>277</v>
      </c>
      <c r="C30" s="96" t="s">
        <v>255</v>
      </c>
      <c r="D30" s="67"/>
      <c r="E30" s="67" t="s">
        <v>278</v>
      </c>
      <c r="F30" s="67" t="s">
        <v>212</v>
      </c>
      <c r="G30" s="67" t="s">
        <v>213</v>
      </c>
      <c r="H30" s="67" t="s">
        <v>19</v>
      </c>
      <c r="I30" s="61" t="s">
        <v>20</v>
      </c>
      <c r="J30" s="61">
        <v>83642</v>
      </c>
      <c r="K30" s="51" t="s">
        <v>500</v>
      </c>
      <c r="L30" s="67" t="s">
        <v>279</v>
      </c>
      <c r="M30" s="96"/>
      <c r="N30" s="67" t="s">
        <v>501</v>
      </c>
      <c r="O30" s="96">
        <v>0</v>
      </c>
      <c r="P30" s="96"/>
      <c r="Q30" s="84"/>
    </row>
    <row r="31" spans="1:17" ht="21">
      <c r="A31" s="96">
        <v>29</v>
      </c>
      <c r="B31" s="96" t="s">
        <v>502</v>
      </c>
      <c r="C31" s="96" t="s">
        <v>503</v>
      </c>
      <c r="D31" s="67"/>
      <c r="E31" s="67"/>
      <c r="F31" s="67" t="s">
        <v>297</v>
      </c>
      <c r="G31" s="67" t="s">
        <v>298</v>
      </c>
      <c r="H31" s="67" t="s">
        <v>22</v>
      </c>
      <c r="I31" s="61" t="s">
        <v>20</v>
      </c>
      <c r="J31" s="61">
        <v>83712</v>
      </c>
      <c r="K31" s="51" t="s">
        <v>504</v>
      </c>
      <c r="L31" s="67" t="s">
        <v>482</v>
      </c>
      <c r="M31" s="96" t="s">
        <v>326</v>
      </c>
      <c r="N31" s="67" t="s">
        <v>483</v>
      </c>
      <c r="O31" s="96">
        <v>75</v>
      </c>
      <c r="P31" s="96"/>
      <c r="Q31" s="84"/>
    </row>
    <row r="32" spans="1:17" ht="13.2">
      <c r="A32" s="96">
        <v>30</v>
      </c>
      <c r="B32" s="96" t="s">
        <v>148</v>
      </c>
      <c r="C32" s="96" t="s">
        <v>149</v>
      </c>
      <c r="D32" s="67" t="s">
        <v>275</v>
      </c>
      <c r="E32" s="67"/>
      <c r="F32" s="67" t="s">
        <v>129</v>
      </c>
      <c r="G32" s="67" t="s">
        <v>130</v>
      </c>
      <c r="H32" s="67" t="s">
        <v>22</v>
      </c>
      <c r="I32" s="81" t="s">
        <v>20</v>
      </c>
      <c r="J32" s="81">
        <v>83702</v>
      </c>
      <c r="K32" s="51" t="s">
        <v>505</v>
      </c>
      <c r="L32" s="67" t="s">
        <v>295</v>
      </c>
      <c r="M32" s="96"/>
      <c r="N32" s="67" t="s">
        <v>466</v>
      </c>
      <c r="O32" s="96">
        <v>75</v>
      </c>
      <c r="P32" s="96"/>
      <c r="Q32" s="84"/>
    </row>
    <row r="33" spans="1:17" s="46" customFormat="1" ht="21">
      <c r="A33" s="96">
        <v>31</v>
      </c>
      <c r="B33" s="96" t="s">
        <v>296</v>
      </c>
      <c r="C33" s="96" t="s">
        <v>96</v>
      </c>
      <c r="D33" s="67"/>
      <c r="E33" s="67"/>
      <c r="F33" s="67" t="s">
        <v>297</v>
      </c>
      <c r="G33" s="67" t="s">
        <v>298</v>
      </c>
      <c r="H33" s="67" t="s">
        <v>22</v>
      </c>
      <c r="I33" s="61" t="s">
        <v>20</v>
      </c>
      <c r="J33" s="61">
        <v>83712</v>
      </c>
      <c r="K33" s="51" t="s">
        <v>506</v>
      </c>
      <c r="L33" s="67" t="s">
        <v>482</v>
      </c>
      <c r="M33" s="96" t="s">
        <v>326</v>
      </c>
      <c r="N33" s="67" t="s">
        <v>483</v>
      </c>
      <c r="O33" s="96">
        <v>75</v>
      </c>
      <c r="P33" s="96"/>
      <c r="Q33" s="98"/>
    </row>
    <row r="34" spans="1:17" s="46" customFormat="1" ht="21">
      <c r="A34" s="96">
        <v>32</v>
      </c>
      <c r="B34" s="96" t="s">
        <v>151</v>
      </c>
      <c r="C34" s="96" t="s">
        <v>152</v>
      </c>
      <c r="D34" s="67"/>
      <c r="E34" s="67"/>
      <c r="F34" s="67" t="s">
        <v>153</v>
      </c>
      <c r="G34" s="67" t="s">
        <v>154</v>
      </c>
      <c r="H34" s="67" t="s">
        <v>79</v>
      </c>
      <c r="I34" s="61" t="s">
        <v>20</v>
      </c>
      <c r="J34" s="61">
        <v>83404</v>
      </c>
      <c r="K34" s="26" t="str">
        <f>HYPERLINK("mailto:bsmith@mvhospital.net","bsmith@mvhospital.net")</f>
        <v>bsmith@mvhospital.net</v>
      </c>
      <c r="L34" s="67" t="s">
        <v>507</v>
      </c>
      <c r="M34" s="96" t="s">
        <v>218</v>
      </c>
      <c r="N34" s="67" t="s">
        <v>479</v>
      </c>
      <c r="O34" s="96">
        <v>50</v>
      </c>
      <c r="P34" s="96"/>
      <c r="Q34" s="98"/>
    </row>
    <row r="35" spans="1:17" ht="21">
      <c r="A35" s="96">
        <v>33</v>
      </c>
      <c r="B35" s="96" t="s">
        <v>149</v>
      </c>
      <c r="C35" s="96" t="s">
        <v>37</v>
      </c>
      <c r="D35" s="67"/>
      <c r="E35" s="67" t="s">
        <v>163</v>
      </c>
      <c r="F35" s="67" t="s">
        <v>164</v>
      </c>
      <c r="G35" s="67" t="s">
        <v>165</v>
      </c>
      <c r="H35" s="67" t="s">
        <v>166</v>
      </c>
      <c r="I35" s="61" t="s">
        <v>20</v>
      </c>
      <c r="J35" s="61">
        <v>83530</v>
      </c>
      <c r="K35" s="51" t="s">
        <v>508</v>
      </c>
      <c r="L35" s="67" t="s">
        <v>167</v>
      </c>
      <c r="M35" s="21" t="s">
        <v>218</v>
      </c>
      <c r="N35" s="67" t="s">
        <v>509</v>
      </c>
      <c r="O35" s="96">
        <v>50</v>
      </c>
      <c r="P35" s="96"/>
      <c r="Q35" s="84"/>
    </row>
    <row r="36" spans="1:17" ht="21">
      <c r="A36" s="96">
        <v>34</v>
      </c>
      <c r="B36" s="96" t="s">
        <v>169</v>
      </c>
      <c r="C36" s="96" t="s">
        <v>170</v>
      </c>
      <c r="D36" s="67"/>
      <c r="E36" s="67" t="s">
        <v>171</v>
      </c>
      <c r="F36" s="67" t="s">
        <v>172</v>
      </c>
      <c r="G36" s="67" t="s">
        <v>173</v>
      </c>
      <c r="H36" s="67" t="s">
        <v>174</v>
      </c>
      <c r="I36" s="61" t="s">
        <v>20</v>
      </c>
      <c r="J36" s="61">
        <v>83440</v>
      </c>
      <c r="K36" s="51" t="s">
        <v>510</v>
      </c>
      <c r="L36" s="67" t="s">
        <v>175</v>
      </c>
      <c r="M36" s="21" t="s">
        <v>218</v>
      </c>
      <c r="N36" s="67"/>
      <c r="O36" s="96">
        <v>50</v>
      </c>
      <c r="P36" s="96"/>
      <c r="Q36" s="84"/>
    </row>
    <row r="37" spans="1:17" ht="21">
      <c r="A37" s="96">
        <v>35</v>
      </c>
      <c r="B37" s="96" t="s">
        <v>511</v>
      </c>
      <c r="C37" s="96" t="s">
        <v>452</v>
      </c>
      <c r="D37" s="67"/>
      <c r="E37" s="67" t="s">
        <v>512</v>
      </c>
      <c r="F37" s="67" t="s">
        <v>460</v>
      </c>
      <c r="G37" s="67" t="s">
        <v>461</v>
      </c>
      <c r="H37" s="67" t="s">
        <v>19</v>
      </c>
      <c r="I37" s="61" t="s">
        <v>20</v>
      </c>
      <c r="J37" s="61">
        <v>83642</v>
      </c>
      <c r="K37" s="51" t="s">
        <v>513</v>
      </c>
      <c r="L37" s="67" t="s">
        <v>463</v>
      </c>
      <c r="M37" s="96"/>
      <c r="N37" s="67" t="s">
        <v>464</v>
      </c>
      <c r="O37" s="96">
        <v>75</v>
      </c>
      <c r="P37" s="96"/>
      <c r="Q37" s="84"/>
    </row>
    <row r="38" spans="1:17" ht="21">
      <c r="A38" s="96">
        <v>36</v>
      </c>
      <c r="B38" s="96" t="s">
        <v>41</v>
      </c>
      <c r="C38" s="96" t="s">
        <v>514</v>
      </c>
      <c r="D38" s="67"/>
      <c r="E38" s="67"/>
      <c r="F38" s="67" t="s">
        <v>297</v>
      </c>
      <c r="G38" s="67" t="s">
        <v>298</v>
      </c>
      <c r="H38" s="67" t="s">
        <v>22</v>
      </c>
      <c r="I38" s="61" t="s">
        <v>20</v>
      </c>
      <c r="J38" s="61">
        <v>83712</v>
      </c>
      <c r="K38" s="51" t="s">
        <v>515</v>
      </c>
      <c r="L38" s="67" t="s">
        <v>482</v>
      </c>
      <c r="M38" s="96" t="s">
        <v>326</v>
      </c>
      <c r="N38" s="67" t="s">
        <v>483</v>
      </c>
      <c r="O38" s="96">
        <v>75</v>
      </c>
      <c r="P38" s="96"/>
      <c r="Q38" s="84"/>
    </row>
    <row r="39" spans="1:17" ht="31.2">
      <c r="A39" s="96">
        <v>37</v>
      </c>
      <c r="B39" s="96" t="s">
        <v>183</v>
      </c>
      <c r="C39" s="96" t="s">
        <v>184</v>
      </c>
      <c r="D39" s="67" t="s">
        <v>185</v>
      </c>
      <c r="E39" s="67" t="s">
        <v>310</v>
      </c>
      <c r="F39" s="67" t="s">
        <v>142</v>
      </c>
      <c r="G39" s="67" t="s">
        <v>187</v>
      </c>
      <c r="H39" s="67" t="s">
        <v>50</v>
      </c>
      <c r="I39" s="61" t="s">
        <v>20</v>
      </c>
      <c r="J39" s="61">
        <v>83605</v>
      </c>
      <c r="K39" s="51" t="s">
        <v>516</v>
      </c>
      <c r="L39" s="67" t="s">
        <v>188</v>
      </c>
      <c r="M39" s="21" t="s">
        <v>218</v>
      </c>
      <c r="N39" s="67" t="s">
        <v>517</v>
      </c>
      <c r="O39" s="96">
        <v>50</v>
      </c>
      <c r="P39" s="96"/>
      <c r="Q39" s="84"/>
    </row>
    <row r="40" spans="1:17" ht="21">
      <c r="A40" s="96">
        <v>38</v>
      </c>
      <c r="B40" s="96" t="s">
        <v>190</v>
      </c>
      <c r="C40" s="96" t="s">
        <v>191</v>
      </c>
      <c r="D40" s="67"/>
      <c r="E40" s="67" t="s">
        <v>115</v>
      </c>
      <c r="F40" s="67" t="s">
        <v>192</v>
      </c>
      <c r="G40" s="67" t="s">
        <v>193</v>
      </c>
      <c r="H40" s="67" t="s">
        <v>194</v>
      </c>
      <c r="I40" s="61" t="s">
        <v>20</v>
      </c>
      <c r="J40" s="61">
        <v>83522</v>
      </c>
      <c r="K40" s="99" t="s">
        <v>518</v>
      </c>
      <c r="L40" s="67" t="s">
        <v>195</v>
      </c>
      <c r="M40" s="21" t="s">
        <v>218</v>
      </c>
      <c r="N40" s="67" t="s">
        <v>519</v>
      </c>
      <c r="O40" s="96">
        <v>50</v>
      </c>
      <c r="P40" s="96"/>
      <c r="Q40" s="84"/>
    </row>
    <row r="41" spans="1:17" ht="13.2">
      <c r="A41" s="52" t="s">
        <v>520</v>
      </c>
      <c r="B41" s="52" t="s">
        <v>521</v>
      </c>
      <c r="C41" s="52" t="s">
        <v>0</v>
      </c>
      <c r="D41" s="90"/>
      <c r="E41" s="90"/>
      <c r="F41" s="90"/>
      <c r="G41" s="90"/>
      <c r="H41" s="90"/>
      <c r="I41" s="3"/>
      <c r="J41" s="3"/>
      <c r="K41" s="90"/>
      <c r="L41" s="90"/>
      <c r="M41" s="52"/>
      <c r="N41" s="90"/>
      <c r="O41" s="52">
        <f>SUM(O3:O40)</f>
        <v>1900</v>
      </c>
      <c r="P41" s="52"/>
      <c r="Q41" s="84"/>
    </row>
  </sheetData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 members</vt:lpstr>
      <vt:lpstr>2015 Vendors</vt:lpstr>
      <vt:lpstr>2015 spring conf</vt:lpstr>
      <vt:lpstr>2014 members </vt:lpstr>
      <vt:lpstr>2014 vendors</vt:lpstr>
      <vt:lpstr>2014 spring conf</vt:lpstr>
      <vt:lpstr>2013 members</vt:lpstr>
      <vt:lpstr>2013 Vendors </vt:lpstr>
      <vt:lpstr>2013 Spring Reg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ReNae Bradfield</cp:lastModifiedBy>
  <cp:lastPrinted>2015-05-06T19:10:32Z</cp:lastPrinted>
  <dcterms:created xsi:type="dcterms:W3CDTF">2014-01-01T01:44:28Z</dcterms:created>
  <dcterms:modified xsi:type="dcterms:W3CDTF">2015-07-23T20:35:28Z</dcterms:modified>
</cp:coreProperties>
</file>